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Regnskapsdata\kvt\2024 -kvt\3.kvt 2024\web\"/>
    </mc:Choice>
  </mc:AlternateContent>
  <xr:revisionPtr revIDLastSave="0" documentId="13_ncr:1_{1A6BD0F2-9BBC-4AA4-85C5-B2D0F98B2ED8}" xr6:coauthVersionLast="47" xr6:coauthVersionMax="47" xr10:uidLastSave="{00000000-0000-0000-0000-000000000000}"/>
  <bookViews>
    <workbookView xWindow="-120" yWindow="-120" windowWidth="29040" windowHeight="15840" activeTab="1" xr2:uid="{00000000-000D-0000-FFFF-FFFF00000000}"/>
  </bookViews>
  <sheets>
    <sheet name="APM definisjoner" sheetId="1" r:id="rId1"/>
    <sheet name="APM utregning" sheetId="2" r:id="rId2"/>
    <sheet name="APM Definitions" sheetId="5" r:id="rId3"/>
    <sheet name="APM calculation" sheetId="4" r:id="rId4"/>
  </sheets>
  <definedNames>
    <definedName name="_AMO_UniqueIdentifier" hidden="1">"'ea146410-0ba0-4315-a76f-efd61b1e6fa7'"</definedName>
    <definedName name="_xlnm.Print_Area" localSheetId="0">'APM definisjoner'!$A$1:$B$24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0" i="2" l="1"/>
  <c r="B70" i="2"/>
  <c r="C63" i="2"/>
  <c r="B63" i="2"/>
  <c r="C25" i="2"/>
  <c r="B25" i="2"/>
  <c r="B63" i="4" l="1"/>
  <c r="C63" i="4"/>
  <c r="C70" i="4"/>
  <c r="B21" i="4" l="1"/>
  <c r="B20" i="4"/>
  <c r="B9" i="4"/>
  <c r="B22" i="2"/>
  <c r="P53" i="2"/>
  <c r="P53" i="4" s="1"/>
  <c r="U53" i="2"/>
  <c r="U53" i="4" s="1"/>
  <c r="S53" i="2"/>
  <c r="S54" i="2" s="1"/>
  <c r="Q53" i="2"/>
  <c r="Q53" i="4" s="1"/>
  <c r="O53" i="2"/>
  <c r="O54" i="2" s="1"/>
  <c r="N53" i="2"/>
  <c r="M53" i="2"/>
  <c r="M53" i="4" s="1"/>
  <c r="M54" i="4" s="1"/>
  <c r="L53" i="2"/>
  <c r="L54" i="2" s="1"/>
  <c r="L53" i="4"/>
  <c r="L54" i="4" s="1"/>
  <c r="Q54" i="2"/>
  <c r="N54" i="2"/>
  <c r="N53" i="4"/>
  <c r="N54" i="4" s="1"/>
  <c r="U54" i="2"/>
  <c r="T73" i="2"/>
  <c r="T40" i="2"/>
  <c r="C72" i="4"/>
  <c r="P52" i="4"/>
  <c r="Q52" i="4"/>
  <c r="S52" i="4"/>
  <c r="U52" i="4"/>
  <c r="R52" i="2"/>
  <c r="R52" i="4" s="1"/>
  <c r="T52" i="2"/>
  <c r="T52" i="4" s="1"/>
  <c r="C118" i="4"/>
  <c r="B118" i="4"/>
  <c r="C117" i="4"/>
  <c r="B117" i="4"/>
  <c r="C116" i="4"/>
  <c r="B116" i="4"/>
  <c r="C115" i="4"/>
  <c r="B115" i="4"/>
  <c r="C114" i="4"/>
  <c r="B114" i="4"/>
  <c r="C111" i="4"/>
  <c r="B111" i="4"/>
  <c r="C110" i="4"/>
  <c r="B110" i="4"/>
  <c r="C109" i="4"/>
  <c r="B109" i="4"/>
  <c r="C108" i="4"/>
  <c r="B108" i="4"/>
  <c r="C107" i="4"/>
  <c r="B107" i="4"/>
  <c r="C104" i="4"/>
  <c r="B104" i="4"/>
  <c r="C103" i="4"/>
  <c r="B103" i="4"/>
  <c r="C102" i="4"/>
  <c r="B102" i="4"/>
  <c r="C101" i="4"/>
  <c r="B101" i="4"/>
  <c r="C100" i="4"/>
  <c r="B100" i="4"/>
  <c r="C97" i="4"/>
  <c r="B97" i="4"/>
  <c r="C96" i="4"/>
  <c r="B96" i="4"/>
  <c r="C95" i="4"/>
  <c r="B95" i="4"/>
  <c r="C94" i="4"/>
  <c r="B94" i="4"/>
  <c r="C93" i="4"/>
  <c r="B93" i="4"/>
  <c r="C92" i="4"/>
  <c r="B92" i="4"/>
  <c r="C91" i="4"/>
  <c r="B91" i="4"/>
  <c r="B42" i="4"/>
  <c r="B47" i="4" s="1"/>
  <c r="B24" i="4"/>
  <c r="B23" i="4"/>
  <c r="B86" i="4"/>
  <c r="B82" i="4"/>
  <c r="C72" i="2"/>
  <c r="B58" i="4"/>
  <c r="C42" i="2"/>
  <c r="C42" i="4" s="1"/>
  <c r="C24" i="2"/>
  <c r="C24" i="4" s="1"/>
  <c r="C23" i="2"/>
  <c r="C23" i="4" s="1"/>
  <c r="B72" i="2"/>
  <c r="B70" i="4"/>
  <c r="B72" i="4" s="1"/>
  <c r="B28" i="4"/>
  <c r="B19" i="4"/>
  <c r="B30" i="4"/>
  <c r="B29" i="4"/>
  <c r="B57" i="4"/>
  <c r="C77" i="2"/>
  <c r="B77" i="2"/>
  <c r="C52" i="4"/>
  <c r="B53" i="4"/>
  <c r="C53" i="4"/>
  <c r="B4" i="4"/>
  <c r="C4" i="4"/>
  <c r="C78" i="2" l="1"/>
  <c r="B78" i="2"/>
  <c r="B78" i="4" s="1"/>
  <c r="Q54" i="4"/>
  <c r="B22" i="4"/>
  <c r="C22" i="4" s="1"/>
  <c r="B71" i="2"/>
  <c r="B73" i="2" s="1"/>
  <c r="C78" i="4"/>
  <c r="B76" i="4"/>
  <c r="C22" i="2"/>
  <c r="B31" i="4"/>
  <c r="C9" i="2"/>
  <c r="C9" i="4" s="1"/>
  <c r="B10" i="2"/>
  <c r="B12" i="2" s="1"/>
  <c r="B87" i="2"/>
  <c r="B88" i="2" s="1"/>
  <c r="U54" i="4"/>
  <c r="B8" i="4"/>
  <c r="B10" i="4" s="1"/>
  <c r="B27" i="4" s="1"/>
  <c r="P54" i="4"/>
  <c r="M54" i="2"/>
  <c r="B31" i="2"/>
  <c r="B69" i="4"/>
  <c r="C76" i="4"/>
  <c r="T53" i="2"/>
  <c r="T53" i="4" s="1"/>
  <c r="T54" i="4" s="1"/>
  <c r="B54" i="2"/>
  <c r="B83" i="2"/>
  <c r="B83" i="4" s="1"/>
  <c r="S53" i="4"/>
  <c r="S54" i="4" s="1"/>
  <c r="B32" i="4"/>
  <c r="P54" i="2"/>
  <c r="B34" i="2"/>
  <c r="R53" i="2"/>
  <c r="O53" i="4"/>
  <c r="O54" i="4" s="1"/>
  <c r="B59" i="4"/>
  <c r="C54" i="4"/>
  <c r="C77" i="4"/>
  <c r="B52" i="4"/>
  <c r="B54" i="4" s="1"/>
  <c r="B62" i="2"/>
  <c r="B62" i="4" s="1"/>
  <c r="B59" i="2"/>
  <c r="C69" i="2"/>
  <c r="C54" i="2"/>
  <c r="C8" i="2"/>
  <c r="B32" i="2"/>
  <c r="B88" i="4" l="1"/>
  <c r="B79" i="2"/>
  <c r="B34" i="4"/>
  <c r="C25" i="4"/>
  <c r="C39" i="4" s="1"/>
  <c r="C71" i="2"/>
  <c r="C73" i="2" s="1"/>
  <c r="C69" i="4"/>
  <c r="C71" i="4" s="1"/>
  <c r="C73" i="4" s="1"/>
  <c r="C39" i="2"/>
  <c r="B27" i="2"/>
  <c r="B33" i="2" s="1"/>
  <c r="B35" i="2" s="1"/>
  <c r="B87" i="4"/>
  <c r="B77" i="4"/>
  <c r="B79" i="4" s="1"/>
  <c r="B33" i="4"/>
  <c r="B35" i="4" s="1"/>
  <c r="B48" i="4" s="1"/>
  <c r="B49" i="4" s="1"/>
  <c r="C79" i="4"/>
  <c r="B84" i="2"/>
  <c r="B84" i="4" s="1"/>
  <c r="C79" i="2"/>
  <c r="T54" i="2"/>
  <c r="B71" i="4"/>
  <c r="B73" i="4" s="1"/>
  <c r="B39" i="2"/>
  <c r="B25" i="4"/>
  <c r="B39" i="4" s="1"/>
  <c r="R53" i="4"/>
  <c r="R54" i="4" s="1"/>
  <c r="R54" i="2"/>
  <c r="B64" i="4"/>
  <c r="B66" i="4" s="1"/>
  <c r="B12" i="4"/>
  <c r="B15" i="2"/>
  <c r="B15" i="4" s="1"/>
  <c r="C62" i="2"/>
  <c r="B64" i="2"/>
  <c r="B66" i="2" s="1"/>
  <c r="C10" i="2"/>
  <c r="C12" i="2" s="1"/>
  <c r="C8" i="4"/>
  <c r="C10" i="4" s="1"/>
  <c r="B48" i="2" l="1"/>
  <c r="B49" i="2" s="1"/>
  <c r="C64" i="2"/>
  <c r="C66" i="2" s="1"/>
  <c r="C62" i="4"/>
  <c r="C64" i="4" s="1"/>
  <c r="C66" i="4" s="1"/>
  <c r="C15" i="2"/>
  <c r="C12" i="4"/>
  <c r="C15" i="4" l="1"/>
  <c r="B5" i="4" l="1"/>
  <c r="B6" i="4" s="1"/>
  <c r="B6" i="2"/>
  <c r="B14" i="2" s="1"/>
  <c r="C5" i="4"/>
  <c r="C6" i="4" s="1"/>
  <c r="C6" i="2"/>
  <c r="C14" i="2" l="1"/>
  <c r="C16" i="2" s="1"/>
  <c r="B16" i="2"/>
  <c r="B14" i="4"/>
  <c r="B16" i="4" s="1"/>
  <c r="C14" i="4" l="1"/>
  <c r="C16" i="4" s="1"/>
  <c r="B38" i="4" l="1"/>
  <c r="B40" i="4" s="1"/>
  <c r="B40" i="2"/>
  <c r="C38" i="4"/>
  <c r="C40" i="4" s="1"/>
  <c r="C40" i="2"/>
  <c r="B43" i="2" l="1"/>
  <c r="C43" i="2"/>
  <c r="B44" i="2" l="1"/>
  <c r="B43" i="4"/>
  <c r="B44" i="4" s="1"/>
  <c r="C43" i="4"/>
  <c r="C44" i="4" s="1"/>
  <c r="C44" i="2"/>
</calcChain>
</file>

<file path=xl/sharedStrings.xml><?xml version="1.0" encoding="utf-8"?>
<sst xmlns="http://schemas.openxmlformats.org/spreadsheetml/2006/main" count="260" uniqueCount="243">
  <si>
    <t xml:space="preserve">Alternative resultatmål i SMN med definisjoner: </t>
  </si>
  <si>
    <t>Innskuddsdekning inkl. SB1 Boligkreditt og SB1 Næringskreditt</t>
  </si>
  <si>
    <t>Utlånsvekst (bto.) siste 12 mnd (inkl SB1 Boligkreditt og SB1 Næringskreditt)</t>
  </si>
  <si>
    <t>Tapsprosent utlån</t>
  </si>
  <si>
    <t>Bokført egenkapital per EKB (inkl. utbytte)</t>
  </si>
  <si>
    <t>Pris / Resultat per EKB</t>
  </si>
  <si>
    <t>Pris / Bokført egenkapital</t>
  </si>
  <si>
    <t xml:space="preserve">Nøkkeltallet gir informasjon om verdien av bokført egenkapital per egenkapitalbevis sett opp mot børskurs på gitt tidspunkt. Dette gir leseren mulighet til å vurdere rimeligheten av børskursen til egenkapitalbeviset. Beregnet som børskurs per egenkapitalbevis dividert på bokført egenkapital per egenkapitalbevis (se definisjonen av dette nøkkeltallet over). </t>
  </si>
  <si>
    <t>Begrunnelse og definisjon</t>
  </si>
  <si>
    <t xml:space="preserve">Alternative Resultatmål (APM'er) </t>
  </si>
  <si>
    <t xml:space="preserve">Nøkkeltall som er regulert i IFRS eller annet lovgivning er ikke regnet som alternative resultatmål. Det samme gjelder for ikke-finansiell informasjon. SpareBank 1  SMN sine alternative resultatmål er presentert i oversikten over hovedtall, og i styrets beretning. Alle APM-er presenteres med sammenligningstall. APM'ene som nevnt under har vært brukt konsistent over tid. </t>
  </si>
  <si>
    <t>Måltallet for innskuddsdekning gir relevant informasjon om SpareBank 1 SMNs likviditet. Innskuddsdekning beregnes som Innskudd fra kunder dividert med sum utlån inkludert lån solgt til SpareBank 1 Bolig- og SpareBank 1 Næringskreditt ved utløpet av perioden.</t>
  </si>
  <si>
    <t xml:space="preserve">Utlånsvekst siste 12 måneder er et resultatmål som gir relevant informasjon om aktiviteten og veksten i bankens utlånsvirksomhet.  Banken benytter kredittforetakene som finansieringskilde, og nøkkeltallet inkluderer lån solgt til kredittforetakene fordi dette bedre reflekterer aktiviteten og veksten i utlånsvirksomheten enn om disse lånene er ekskludert. Nøkkeltallet er beregnet som Brutto utlån inkludert lån solgt til SpareBank 1 Bolig- og SpareBank 1 Næringskreditt ved utløpet av perioden minus Brutto utlån inkludert lån solgt til SpareBank 1 Bolig- og SpareBank 1 Næringskreditt ved starten av perioden dividert på Brutto utlån inkludert lån solgt til SpareBank 1 Bolig- og SpareBank 1 Næringskreditt ved  starten av perioden. </t>
  </si>
  <si>
    <t xml:space="preserve">Nøkkeltallet angir resultatført tapskostnad som funksjon av brutto utlån inkludert lån overført til kredittforetak. Tallet beregnes som Tap resultatført i perioden dividert med Brutto utlån inkludert lån solgt til SpareBank 1 Bolig- og SpareBank 1 Næringskreditt ved utløpet av perioden. Ved opplysninger om tapsprosent for kortere perioder enn hele år, blir resultatført tapskostnad annualisert. </t>
  </si>
  <si>
    <t xml:space="preserve">Nøkkeltallet gir informasjon om verdien av bokført egenkapital per egenkapitalbevis. Dette gir leseren mulighet til å vurdere rimeligheten av børskursen til egenkapitalbeviset. Beregnet som egenkapitalbeviseiernes andel av egenkapitalen ved utløpet av perioden dividert på antall egenkapitalbevis. </t>
  </si>
  <si>
    <t xml:space="preserve">Nøkkeltallet gir informasjon om inntjeningen per egenkapitalbevis sett opp mot børskurs på det aktuelle tidspunkt, noe som gir mulighet for å vurdere rimeligheten av børskursen til egenkapitalbeviset. Beregnes som børskurs per egenkapitalbevis dividert på annualisert resultat per egenkapitalbevis. </t>
  </si>
  <si>
    <t>EK avkastning gir relevant informasjon om SpareBank 1 SMN's lønnsomhet ved å måle evne til å genere lønnsomhet fra aksjonærens investering. EK-avkastning er et av SpareBank 1 SMN's viktigste finansielle måltall, og beregnes som aksjonærenes andel av resultatet for perioden delt på gjennomsnittlig egenkapital, fratrukket hybridkapital (fondsobligasjoner klassifisert som egenkapital).</t>
  </si>
  <si>
    <t>Periodens resultat</t>
  </si>
  <si>
    <t>Fratrukket renter hybridkapital</t>
  </si>
  <si>
    <t>Periodens resultat eks. renter hybridkapital</t>
  </si>
  <si>
    <t>Total egenkapital</t>
  </si>
  <si>
    <t>Fratrukket hybridkapital</t>
  </si>
  <si>
    <t>Egenkapital eks. hybridkapital</t>
  </si>
  <si>
    <t>Egenkapitalavkastning i prosent</t>
  </si>
  <si>
    <t>KONSERN</t>
  </si>
  <si>
    <t>Snitt EK eks. hybridkapital</t>
  </si>
  <si>
    <t>Delt på snitt egenkapital eks. hybridkapital</t>
  </si>
  <si>
    <t>Periodens res. annualisert Eks. renter hybridkapital</t>
  </si>
  <si>
    <t>Fratrukket ikke-kontrollerende eierinteresser</t>
  </si>
  <si>
    <t>Fratrukket avsatt gaver</t>
  </si>
  <si>
    <t>Fratrukket grunnfondskapital</t>
  </si>
  <si>
    <t>Egenkapitalbevisbrøk</t>
  </si>
  <si>
    <t>Egenkapitalbeviseiernes andel av egenkapitalen</t>
  </si>
  <si>
    <t>Totalt annen egenkapital</t>
  </si>
  <si>
    <t>Totalt fond for urealiserte gevinster</t>
  </si>
  <si>
    <t>Fratrukket grunnfondets andel av fond for urealiserte gevinster (sum multiplisert med brøk)</t>
  </si>
  <si>
    <t>Fratrukket grunnfondets andel av annen egenkapital (sum multiplisert med brøk)</t>
  </si>
  <si>
    <t>Bokført egenkapital per egenkapitalbevis</t>
  </si>
  <si>
    <t>Børskurs</t>
  </si>
  <si>
    <t>Resultat per egenkapitalbevis</t>
  </si>
  <si>
    <t>Delt på bokført egenkapital per egenkapitalbevis</t>
  </si>
  <si>
    <t>Pris / Bokført egenkapital per egenkapitalbevis</t>
  </si>
  <si>
    <t>Sum driftskostnader</t>
  </si>
  <si>
    <t>Kostnadsprosent</t>
  </si>
  <si>
    <t>Delt på resultat per egenkapitalbevis, annualisert</t>
  </si>
  <si>
    <t>Innskudd fra og gjeld til kunder</t>
  </si>
  <si>
    <t>Delt på brutto utlån til kunder inkl. SB1 Boligkreditt og SB1 Næringskreditt</t>
  </si>
  <si>
    <t>Brutto utlån til kunder inkl SB1 Boligkreditt og SB1 Næringskreditt ved utgangen av perioden</t>
  </si>
  <si>
    <t>Utlånsvekst inkl. SB1 Boligkreditt og SB1 Næringskreditt i kr</t>
  </si>
  <si>
    <t>Tap på utlån og garantier i resultatet</t>
  </si>
  <si>
    <t>Delt på snitt. Brutto utlån til kunder inkl. SB1 Boligkreditt og SB1 Næringskreditt</t>
  </si>
  <si>
    <t>Tapsprosent utlån til kunder</t>
  </si>
  <si>
    <t>GROUP</t>
  </si>
  <si>
    <t>Profit for the period</t>
  </si>
  <si>
    <t>Deduct interest hybrid capital</t>
  </si>
  <si>
    <t>Profit for the period  excl. Interest hybrid capital</t>
  </si>
  <si>
    <t>Total Equity</t>
  </si>
  <si>
    <t>Deduct hybrid capital</t>
  </si>
  <si>
    <t>Equity  excl hybrid capital</t>
  </si>
  <si>
    <t>Average equity excl. Hybrid capital</t>
  </si>
  <si>
    <t>Profit for the period, annualised excl. Interest hybrid capital</t>
  </si>
  <si>
    <t>Divided by average equity excl. Hybrid capital</t>
  </si>
  <si>
    <t xml:space="preserve">Return on Equity </t>
  </si>
  <si>
    <t>Equity Capital Certificate Ratio</t>
  </si>
  <si>
    <t>Unrealised gains reserve</t>
  </si>
  <si>
    <t>Total other equity</t>
  </si>
  <si>
    <t xml:space="preserve">Deduct non-controlling interests </t>
  </si>
  <si>
    <t>Deduct gifts</t>
  </si>
  <si>
    <t>Deduct Savings Bank's reserve</t>
  </si>
  <si>
    <t xml:space="preserve">Deduct Savings Bank's reserve share of Unrealised gains reserve (Total multiplied by ECC Ratio) </t>
  </si>
  <si>
    <t xml:space="preserve">Deduct Savings Bank's reserve share of Other Equity (Total multiplied by ECC Ratio) </t>
  </si>
  <si>
    <t xml:space="preserve">Equity Capital Certificate holder's share of Equity </t>
  </si>
  <si>
    <t xml:space="preserve">Divided by number of Equity Certificates Issued </t>
  </si>
  <si>
    <t>Net Profit per Equity Certificate</t>
  </si>
  <si>
    <t xml:space="preserve">Cost-income ratio </t>
  </si>
  <si>
    <t>Gross loans to customers incl. SB1 Boligkreditt and SB1 Næringskreditt end of period</t>
  </si>
  <si>
    <t>Growth in loans (gross) last 12 months (incl. SB1 Boligkreditt and SB1 Næringskreditt)</t>
  </si>
  <si>
    <t>Deposits from customers</t>
  </si>
  <si>
    <t>Divided by Gross loans to customers incl. SB1 Boligkreditt and SB1 Næringskreditt end of period</t>
  </si>
  <si>
    <t>Deposit-to-loan ratio incl. SB1 Boligkreditt and SB1 Næringskreditt</t>
  </si>
  <si>
    <t>Price-Book Value Ratio</t>
  </si>
  <si>
    <t>Booked equity capital per ECC</t>
  </si>
  <si>
    <t>Stock Price</t>
  </si>
  <si>
    <t>Divided by Net Profit per Equity Certificate, annualised</t>
  </si>
  <si>
    <t>Price-Earnings Ratio</t>
  </si>
  <si>
    <t>Divided by Booked equity capital per ECC</t>
  </si>
  <si>
    <t>Total operating expenses</t>
  </si>
  <si>
    <t>Impairment losses ratio</t>
  </si>
  <si>
    <t>Losses on loans and guarantees</t>
  </si>
  <si>
    <t>Losses on loans, annualised</t>
  </si>
  <si>
    <t>Divided by average Gross Loans to customers incl. SB1 Boligkreditt and SB1 Næringskreditt</t>
  </si>
  <si>
    <t>Alternative performance measures at SpareBank 1 SMN with definitions:</t>
  </si>
  <si>
    <t>Justification and definition</t>
  </si>
  <si>
    <t>Book equity per ECC (including dividend)</t>
  </si>
  <si>
    <t xml:space="preserve">This key figure provides information on the value of book per equity capital certificate (ECC). This enables the reader to assess the reasonableness of the market price of the ECC. Book equity per ECC is calculated as the ECCs’ share of equity capital at period-end divided by the number of ECCs. </t>
  </si>
  <si>
    <t>Price / earnings per ECC</t>
  </si>
  <si>
    <t>This key figure provides information on the value of book equity per ECC against the market price at a given point in time, enabling an assessment of the reasonableness of the market price of the ECC. It is calculated as market price per ECC divided by book equity per ECC (see the definition of this key figure above).</t>
  </si>
  <si>
    <t xml:space="preserve">This ratio provides relevant information on SpareBank 1 SMN’s liquidity position. It is calculated as customer deposits divided by total loans incl. loans sold to SpareBank 1 Boligkreditt and SpareBank 1 Næringskreditt at period-end. </t>
  </si>
  <si>
    <t>Lending growth (gross) in last 12 months (incl. SpareBank 1 Boligkreditt and SpareBank 1 Næringskreditt)</t>
  </si>
  <si>
    <t>Loan-loss ratio</t>
  </si>
  <si>
    <t xml:space="preserve">Alternative Performance Measures (APM) </t>
  </si>
  <si>
    <t>Issued equity Certificates, average</t>
  </si>
  <si>
    <t>Egenbeholdning SB1 Markets</t>
  </si>
  <si>
    <t>Egenbeholdning SB 1 SMN</t>
  </si>
  <si>
    <t>Own certificates SB1 SMN</t>
  </si>
  <si>
    <t>Own certificates SB1 Markets</t>
  </si>
  <si>
    <t>Resultat til egenkapitalbeviseiere</t>
  </si>
  <si>
    <t>Snitt antall utstedte bevis</t>
  </si>
  <si>
    <t>Issued equity Certificates</t>
  </si>
  <si>
    <t>Profit attributable to Equity capital certificate holders</t>
  </si>
  <si>
    <t>Divided by issued equity Certificates, average</t>
  </si>
  <si>
    <t>Delt på snitt antall utstedte bevis</t>
  </si>
  <si>
    <t>Egenkapitalavkastning</t>
  </si>
  <si>
    <t>Return on equity</t>
  </si>
  <si>
    <t>Cost ratio</t>
  </si>
  <si>
    <t>Tap på utlån annualisert</t>
  </si>
  <si>
    <t>Innskudd fra kunder ved utgangen av perioden</t>
  </si>
  <si>
    <t>Innskuddsvekst (mill)</t>
  </si>
  <si>
    <t>Innskuddsvekst siste 12 mnd</t>
  </si>
  <si>
    <t xml:space="preserve">Informasjon om aktiviteten og veksten i konsernets innskuddsvirksomhet.  Nøkkeltallet er beregnet som Innskudd fra kunder ved utløpet av perioden minus Innskudd fra kunder ved starten av perioden, dividert på Innskudd fra kunder ved starten av perioden. </t>
  </si>
  <si>
    <t>3 måneders pengemarkedsrenter (Nibor), mill kroner</t>
  </si>
  <si>
    <t>Utlånsmargin Næringsliv, prosent</t>
  </si>
  <si>
    <t>Renter på Utlån til Privatmarked, mill kroner</t>
  </si>
  <si>
    <t>Snitt utlånsvolum Privatmarked, mill kroner</t>
  </si>
  <si>
    <t>Renter på Innskudd til Næringsliv</t>
  </si>
  <si>
    <t>Snitt innskuddsvolum Næringsliv, mill kroner</t>
  </si>
  <si>
    <t>Renter på Innskudd til Privatmarked, mill kroner</t>
  </si>
  <si>
    <t>Rentemargin på innskudd i Privatmarked, mill kroner</t>
  </si>
  <si>
    <t>Snitt innskuddsvolum Privatmarked, mill kroner</t>
  </si>
  <si>
    <r>
      <t xml:space="preserve">Key figures and ratios regulated under </t>
    </r>
    <r>
      <rPr>
        <sz val="11"/>
        <color rgb="FF000000"/>
        <rFont val="Calibri"/>
        <family val="2"/>
        <scheme val="minor"/>
      </rPr>
      <t>IFRS</t>
    </r>
    <r>
      <rPr>
        <sz val="11"/>
        <color theme="1"/>
        <rFont val="Calibri"/>
        <family val="2"/>
        <scheme val="minor"/>
      </rPr>
      <t xml:space="preserve"> or other legislation are not regarded as APMs. The same is true of non-financial information. SpareBank 1 SMN’s alternative performance measures are presented in the Overview of Main Figures, and in the Report of the </t>
    </r>
    <r>
      <rPr>
        <sz val="11"/>
        <color rgb="FF000000"/>
        <rFont val="Calibri"/>
        <family val="2"/>
        <scheme val="minor"/>
      </rPr>
      <t xml:space="preserve">Board of Directors. All APMs are presented with comparatives. All APMs referred to below have been applied consistently over time. </t>
    </r>
  </si>
  <si>
    <r>
      <t xml:space="preserve">Growth in lending over the last 12 months is a performance measure that provides relevant information on the level of activity of and growth in the bank’s lending business. The bank uses </t>
    </r>
    <r>
      <rPr>
        <sz val="11"/>
        <color rgb="FF000000"/>
        <rFont val="Calibri"/>
        <family val="2"/>
        <scheme val="minor"/>
      </rPr>
      <t xml:space="preserve">mortgage companies as a source of funding, and this key figure includes loans sold to the mortgage companies since this better reflects the level of activity and growth in lending than if these loans were excluded. Lending growth is calculated as gross loans incl. loans sold to SpareBank 1 Boligkreditt and SpareBank 1 Næringskreditt at period-end minus gross loans incl. loans sold to SpareBank 1 Boligkreditt and SpareBank 1 Næringskreditt at period-start divided by gross loans incl. loans sold to SpareBank 1 Boligkreditt and SpareBank 1 Næringskreditt at the start of the period. </t>
    </r>
  </si>
  <si>
    <r>
      <t xml:space="preserve">This key figure indicates recognised impairment cost as a function of gross loans incl. loans transferred to </t>
    </r>
    <r>
      <rPr>
        <sz val="11"/>
        <color rgb="FF000000"/>
        <rFont val="Calibri"/>
        <family val="2"/>
        <scheme val="minor"/>
      </rPr>
      <t>mortgage companies. The figure is calculated as loss recognised in the period divided by gross loans incl. loans sold to SpareBank 1 Boligkreditt and SpareBank 1 Næringskreditt at period-end. Where information is disclosed on loan-loss ratios for periods shorter than one year, the ratios are annualised for recognition purposes.</t>
    </r>
  </si>
  <si>
    <r>
      <t xml:space="preserve">Return on equity (ROE) provides relevant information about SpareBank 1 SMN’ </t>
    </r>
    <r>
      <rPr>
        <sz val="11"/>
        <color rgb="FF000000"/>
        <rFont val="Calibri"/>
        <family val="2"/>
        <scheme val="minor"/>
      </rPr>
      <t>profitability by measuring its ability to generate profit from the shareholder’s investment. ROE is one of SpareBank 1 SMN’ most important APMs, and is calculated as the shareholder’s portion of the profit for the period divided by average equity capital, less hybrid capital (debt-equity hybrids classified as equity capital).</t>
    </r>
  </si>
  <si>
    <t>Price / book equity</t>
  </si>
  <si>
    <t>Renter på Utlån til Næringsliv, mill kroner</t>
  </si>
  <si>
    <t>Dager per kvartal</t>
  </si>
  <si>
    <t>3 måneders Nibor, prosent</t>
  </si>
  <si>
    <t>Rentemargin på utlån i Næringsliv, mill kroner</t>
  </si>
  <si>
    <t>Snitt utlånsvolum Næringsliv, mill kroner</t>
  </si>
  <si>
    <t>Rentemargin på innskudd i Næringsliv, mill kroner</t>
  </si>
  <si>
    <t>Rentemargin på utlån i Privatmarked, mill kroner</t>
  </si>
  <si>
    <t>Utlånsmargin Privatmarked, prosent</t>
  </si>
  <si>
    <t>Innskuddsmargin Næringsliv</t>
  </si>
  <si>
    <t>Innskuddsmargin Privatmarked, prosent</t>
  </si>
  <si>
    <t>Utlånsmargin Bedriftsmarked og Personmarked, inkludert utlån solgt til SpareBank 1 Boligkreditt (SB1 BK) og SpareBank 1 Næringskreditt (SB1 NK)</t>
  </si>
  <si>
    <t>Utlånsmarginen gir informasjon om konsernets netto renteinntekter ved å måle rentemarginen relativt til 3 måneders pengemarkedsrente.  Konsernet benytter kredittforetak som finansieringskilde, og utlånsmarginene er inkludert renteinntekter på utlån solgt til SB1 BK og SB1 NK, da dette best reflekterer konsernets inntjening på totale utlån. Utlånsmarginen er beregnet som netto renteinntekter på utlån inkludert renteinntekter fra SB1 BK og SB1 NK, fratrukket rentekostnad tilsvarende 3 måneders pengemarkeds-rente, dividert på snitt utlån for perioden, inkludert utlån til SB1 BK og SB1 NK.</t>
  </si>
  <si>
    <t>Lending margin provide information about the group net interest income, by measuring the interest margin relative to the 3 month money market rate. The group utilises SpareBank1 Boligkreditt and SpareBank1 Næringskreditt as a funding source, og the lending margins therefore include interest income on loans sold to these companies as this better reflects the Group revenue on total loans. The lending margin has been calculated as net interest income on loans including interest income from SB1 BK and SB1 NK, deducted interest cost equivalent to 3 month money market rate, divided by average loans for the period including loans sold to SB1 BK and SB1 NK.</t>
  </si>
  <si>
    <t>Growth in deposits (NOKm)</t>
  </si>
  <si>
    <t>Deposit from customers end of period</t>
  </si>
  <si>
    <t>Interest on loans to Corporates (NOKm)</t>
  </si>
  <si>
    <t>3 month money market interest (Nibor), NOKm</t>
  </si>
  <si>
    <t>Interest margin on loans to Corporate, NOKm</t>
  </si>
  <si>
    <t>Average loans outstanding Corporate, NOKm</t>
  </si>
  <si>
    <t>3 month Nibor, percentage</t>
  </si>
  <si>
    <t>Number of days in quarter</t>
  </si>
  <si>
    <t>Lending Margin Corporate, percentage</t>
  </si>
  <si>
    <t>Interest on loans to Retail (NOKm)</t>
  </si>
  <si>
    <t>Interest margin on loans to Retail, NOKm</t>
  </si>
  <si>
    <t>Average loans outstanding Retail, NOKm</t>
  </si>
  <si>
    <t>Lending Margin Retail, percentage</t>
  </si>
  <si>
    <t>Interest on deposits from Corporates, NOKm</t>
  </si>
  <si>
    <t>Interest margin on deposits from Corporates, NOKm</t>
  </si>
  <si>
    <t>Deposit Margin Corporates, percentage</t>
  </si>
  <si>
    <t>Interest on deposits from Retail, NOKm</t>
  </si>
  <si>
    <t>Interest margin on deposits from Retail, NOKm</t>
  </si>
  <si>
    <t>Average deposit volume from Corporates, NOKm</t>
  </si>
  <si>
    <t>Average deposit volume from Retail, NOKm</t>
  </si>
  <si>
    <t>Deposit Margin Retail, percentage</t>
  </si>
  <si>
    <t>12 month deposit growth</t>
  </si>
  <si>
    <t xml:space="preserve">Provides information about the activity and growth in the deposits for the Group. The performance measure has been calculated as deposits from customers at the end of the period, deducted deposits from customers at the start of the period, divided by deposits from customers at the start of the period. </t>
  </si>
  <si>
    <t>Lending margin Corporate and Retail market, including loans sold to SpareBank 1 Boligkreditt (SB1 BK) and SpareBank 1 Næringskreditt (SB1 NK)</t>
  </si>
  <si>
    <t>Deduct Gross loans to customers incl. SB1 Boligkreditt and SB1 Næringskreditt, same period previous year</t>
  </si>
  <si>
    <t>Divided by Gross loans to customers incl. SB1 Boligkreditt and SB1 Næringskreditt, same period previous year</t>
  </si>
  <si>
    <t xml:space="preserve">This key figure provides information on the earning per equity capital certificate relative to the market price at a given point in time, which provide a possibility to assess the reasonability of the market price for the ECC. Calculated as stock price per ECC divided by annualised earning per ECC. </t>
  </si>
  <si>
    <t>Fratrukket brutto utlån til kunder inkl SB1 Boligkreditt og SB1 Næringskreditt ved utgangen samme periode forrige år (kvartal)</t>
  </si>
  <si>
    <t>Delt på Brutto utlån til kunder inkl SB1 Boligkreditt og SB1 Næringskreditt ved utgangen samme periode forrige år (kvartal)</t>
  </si>
  <si>
    <t>Growth in deposits last 12 months (quarter)</t>
  </si>
  <si>
    <t>Deposit from customers same period previous year (quarter)</t>
  </si>
  <si>
    <t>Innskudd fra kunder ved utgangen av samme periode forrige år (kvartal)</t>
  </si>
  <si>
    <t>Loans and advances to customers at Stage 2</t>
  </si>
  <si>
    <t>Divided by gross loans to customers</t>
  </si>
  <si>
    <t>Loans and advances to customers at Stage 3</t>
  </si>
  <si>
    <t>Loans and advances to customers at Stage 2 in percentage of gross loans  incl. SB1 Boligkreditt and SB1 Næringskreditt</t>
  </si>
  <si>
    <t>Loans and advances to customers at Stage 3 in percentage of gross loans  incl. SB1 Boligkreditt and SB1 Næringskreditt</t>
  </si>
  <si>
    <t>Utlån til kunder i steg 2</t>
  </si>
  <si>
    <t>Utlån til kunder i steg 3</t>
  </si>
  <si>
    <t>Trinn 3 i % av brutto utlån</t>
  </si>
  <si>
    <t>Forholdstallet presenteres fordi det gir relevant informasjon om bankens kreditteksponering. Beregnes som sum engasjement i trinn 3 dividert med sum utlån inkludert lån solgt til Bolig- og næringskreditt ved utløpet av perioden</t>
  </si>
  <si>
    <t>Trinn 2 i % av brutto utlån</t>
  </si>
  <si>
    <t>Forholdstallet presenteres fordi det gir relevant informasjon om bankens kreditteksponering. Beregnes som sum engasjement i trinn 2 dividert med sum utlån inkludert lån solgt til Bolig- og næringskreditt ved utløpet av perioden</t>
  </si>
  <si>
    <t>Tap i % av brutto utlån inkl SB1 Boligkreditt og SB1 Næringskreditt</t>
  </si>
  <si>
    <t>Losses in % of gross loans incl. SpareBank 1 Boligkreditt and SpareBank 1 Næringskreditt</t>
  </si>
  <si>
    <t>Stage 2 in % of gross loans</t>
  </si>
  <si>
    <t>Stage 3 in % of gross loans</t>
  </si>
  <si>
    <t>This ratio is presented because it provides relevant information on the bank’s credit exposure. It is calculated as Stage 2 exposures divided by total loans incl. loans sold to SpareBank 1 Boligkreditt and SpareBank 1 Næringskreditt at period-end.</t>
  </si>
  <si>
    <t>This ratio is presented because it provides relevant information on the bank’s credit exposure. It is calculated as Stage 3 exposures divided by total loans incl. loans sold to SpareBank 1 Boligkreditt and SpareBank 1 Næringskreditt at period-end.</t>
  </si>
  <si>
    <t>Innskuddsvekst siste 12 mnd (kvartal)</t>
  </si>
  <si>
    <t>Utlånsvekst inkl. SB1 Boligkreditt og SB1 Næringskreditt i prosent, 12 mnd (kvartal)</t>
  </si>
  <si>
    <t>Utlån til kunder i trinn 2 i prosent av brutto utlån inkl. SB1 Boligkreditt og SB1 Næringskreditt</t>
  </si>
  <si>
    <t>Utlån til kunder i trinn 3 i prosent av brutto utlån inkl. SB1 Boligkreditt og SB1 Næringskreditt</t>
  </si>
  <si>
    <t>2. kvt 22</t>
  </si>
  <si>
    <t>YTD 30.06.2022</t>
  </si>
  <si>
    <t>2Q 22</t>
  </si>
  <si>
    <t xml:space="preserve">Antall utstedte bevis </t>
  </si>
  <si>
    <t xml:space="preserve">Delt på antall egenkapitalbevis </t>
  </si>
  <si>
    <t>3. kvt 22</t>
  </si>
  <si>
    <t>YTD 30.09.2022</t>
  </si>
  <si>
    <t>3Q 22</t>
  </si>
  <si>
    <t>4. kvt 22</t>
  </si>
  <si>
    <t>YTD 31.12.2022</t>
  </si>
  <si>
    <t>4Q 22</t>
  </si>
  <si>
    <t>YTD 31.03.2023</t>
  </si>
  <si>
    <t>1Q 23</t>
  </si>
  <si>
    <t>1. kvt 23</t>
  </si>
  <si>
    <t>Growth in loans (gross) last 12 months (Quarter) (incl. SB1 Boligkreditt and SB1 Næringskreditt), in percentages</t>
  </si>
  <si>
    <t>2. kvt 23</t>
  </si>
  <si>
    <t>YTD 30.06.2023</t>
  </si>
  <si>
    <t>2Q 23</t>
  </si>
  <si>
    <t>3. kvt 23</t>
  </si>
  <si>
    <t>YTD 30.09.2023</t>
  </si>
  <si>
    <t>3Q 23</t>
  </si>
  <si>
    <t xml:space="preserve">Kostnadsprosent er inkludert for å gi informasjon om korrelasjonen mellom inntekter og kostnader, og er vurdert å være et av SpareBank 1 SMN's  viktigste finansielle måltall. Beregnes som sum driftskostnader dividert med sum inntekter (eksklusiv netto resultat fra finansielle instrumenter). </t>
  </si>
  <si>
    <t>Cost ratio is included to provide information on the correlation between incomes and costs, and is considered to be one of SpareBank 1 SMN’s most important performance measures. It is calculated as the total operating costs divided by the total income (excluding net result from financial instruments).</t>
  </si>
  <si>
    <t>delt på sum inntekter (fratrukket netto resultat finansielle instrumenter)</t>
  </si>
  <si>
    <t>Divided by total Revenues (excluding net result financial instruments)</t>
  </si>
  <si>
    <t>4. kvt 23</t>
  </si>
  <si>
    <t>YTD 31.12.2023</t>
  </si>
  <si>
    <t>4Q 23</t>
  </si>
  <si>
    <t>YTD 31.3.2024</t>
  </si>
  <si>
    <t>1Q 24</t>
  </si>
  <si>
    <t>1. kvt 24</t>
  </si>
  <si>
    <t>2. kvt 24</t>
  </si>
  <si>
    <t>YTD 30.6.2024</t>
  </si>
  <si>
    <t>2Q 24</t>
  </si>
  <si>
    <t>Innskuddsmargin Bedriftsmarked og Personmarked</t>
  </si>
  <si>
    <t>The deposit margin provides information about the group’s net interest income by measuring the interest rate margin relative to the 3-month money market rate. The deposit margin is calculated as net interest cost on deposits, adjusted for interest income equivalent to the 3-month money market rate, divided by average deposits for the period.</t>
  </si>
  <si>
    <t>Deposit margin Corporate and Retail market</t>
  </si>
  <si>
    <t>Innskuddsmarginen gir informasjon om konsernets netto renteinntekter ved å måle rentemarginen relativt til 3 måneders pengemarkedsrente. Innskuddsmarginen er beregnet som rentekostnad på innskudd fratrukket renteinntekt tilsvarende 3 måneders pengemarkedsrente, dividert på snitt innskudd for perioden.</t>
  </si>
  <si>
    <t xml:space="preserve">SpareBank 1 SMN presenterer alternative resultatmål (APM'er) utarbeidet i henhold til ESMAs retningslinjer for APM og gir nyttig informasjon for å supplere regnskapet. Målene er ikke definert i IFRS og er ikke nødvendigvis direkte sammenlignbare med andre selskapers resultatmål. APM'er er ikke ment å erstatte eller overskygge regnskapstallene, men er inkludert i våre rapporter for å gi innsikt og forståelse for SpareBank 1 SMN sin resultatoppnåelse og representerer viktige måltall for hvordan ledelsen styrer selskapene og aktivitetene i konsernet.  </t>
  </si>
  <si>
    <t xml:space="preserve">SpareBank 1 SMN hereby presents alternative performance measures (APMs) prepared in accordance with the ESMA guidelines on APMs and are providing useful information as a supplement to financial statements. The measures are not defined under IFRS and may not be directly comparable with other companies’ alternate performance measures. APMs are not intended to replace or overshadow accounting data. They are included in our reports to provide an insight into, and understanding of, results achieved by SpareBank 1 SMN, and are important measures of the management’s governance of the group companies and of the Group as a whole. </t>
  </si>
  <si>
    <t>3. kvt 24</t>
  </si>
  <si>
    <t>YTD 30.9.2024</t>
  </si>
  <si>
    <t>3Q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</si>
</sst>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 #,##0_-;_-* &quot;-&quot;??_-;_-@_-"/>
    <numFmt numFmtId="165" formatCode="0.0\ %"/>
    <numFmt numFmtId="166" formatCode="#\ ###\ ###\ ##0"/>
    <numFmt numFmtId="167" formatCode="0.0"/>
  </numFmts>
  <fonts count="23" x14ac:knownFonts="1">
    <font>
      <sz val="11"/>
      <color theme="1"/>
      <name val="Calibri"/>
      <family val="2"/>
      <scheme val="minor"/>
    </font>
    <font>
      <b/>
      <sz val="11"/>
      <color theme="1"/>
      <name val="Calibri"/>
      <family val="2"/>
      <scheme val="minor"/>
    </font>
    <font>
      <sz val="8"/>
      <color rgb="FF000000"/>
      <name val="Arial Narrow"/>
      <family val="2"/>
    </font>
    <font>
      <sz val="11"/>
      <name val="Calibri"/>
      <family val="2"/>
      <scheme val="minor"/>
    </font>
    <font>
      <sz val="14"/>
      <color theme="1"/>
      <name val="Calibri"/>
      <family val="2"/>
      <scheme val="minor"/>
    </font>
    <font>
      <b/>
      <i/>
      <sz val="11"/>
      <name val="Calibri"/>
      <family val="2"/>
      <scheme val="minor"/>
    </font>
    <font>
      <sz val="10"/>
      <color rgb="FF000000"/>
      <name val="Arial Narrow"/>
      <family val="2"/>
    </font>
    <font>
      <sz val="11"/>
      <color theme="1"/>
      <name val="Calibri"/>
      <family val="2"/>
      <scheme val="minor"/>
    </font>
    <font>
      <b/>
      <sz val="11"/>
      <name val="Calibri"/>
      <family val="2"/>
      <scheme val="minor"/>
    </font>
    <font>
      <b/>
      <sz val="8"/>
      <name val="Arial"/>
      <family val="2"/>
    </font>
    <font>
      <b/>
      <sz val="11"/>
      <color theme="0"/>
      <name val="Calibri"/>
      <family val="2"/>
      <scheme val="minor"/>
    </font>
    <font>
      <sz val="10"/>
      <name val="Arial"/>
      <family val="2"/>
    </font>
    <font>
      <vertAlign val="superscript"/>
      <sz val="12"/>
      <color theme="1"/>
      <name val="Times New Roman"/>
      <family val="1"/>
    </font>
    <font>
      <sz val="11"/>
      <color rgb="FFFF0000"/>
      <name val="Calibri"/>
      <family val="2"/>
      <scheme val="minor"/>
    </font>
    <font>
      <b/>
      <sz val="11"/>
      <color rgb="FFFF0000"/>
      <name val="Calibri"/>
      <family val="2"/>
      <scheme val="minor"/>
    </font>
    <font>
      <i/>
      <sz val="11"/>
      <color rgb="FFFF0000"/>
      <name val="Calibri"/>
      <family val="2"/>
      <scheme val="minor"/>
    </font>
    <font>
      <i/>
      <sz val="11"/>
      <name val="Calibri"/>
      <family val="2"/>
      <scheme val="minor"/>
    </font>
    <font>
      <sz val="11"/>
      <color rgb="FF000000"/>
      <name val="Calibri"/>
      <family val="2"/>
      <scheme val="minor"/>
    </font>
    <font>
      <sz val="11"/>
      <color theme="1" tint="4.9989318521683403E-2"/>
      <name val="Calibri"/>
      <family val="2"/>
      <scheme val="minor"/>
    </font>
    <font>
      <b/>
      <sz val="11"/>
      <color theme="1" tint="4.9989318521683403E-2"/>
      <name val="Calibri"/>
      <family val="2"/>
      <scheme val="minor"/>
    </font>
    <font>
      <sz val="11"/>
      <color theme="1" tint="0.14999847407452621"/>
      <name val="Calibri"/>
      <family val="2"/>
      <scheme val="minor"/>
    </font>
    <font>
      <b/>
      <sz val="11"/>
      <color theme="1" tint="0.14999847407452621"/>
      <name val="Calibri"/>
      <family val="2"/>
      <scheme val="minor"/>
    </font>
    <font>
      <sz val="11"/>
      <color theme="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0" tint="-0.34998626667073579"/>
        <bgColor indexed="64"/>
      </patternFill>
    </fill>
  </fills>
  <borders count="11">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right/>
      <top style="thin">
        <color indexed="64"/>
      </top>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0" fontId="11" fillId="0" borderId="0"/>
  </cellStyleXfs>
  <cellXfs count="263">
    <xf numFmtId="0" fontId="0" fillId="0" borderId="0" xfId="0"/>
    <xf numFmtId="0" fontId="0" fillId="0" borderId="0" xfId="0" applyAlignment="1">
      <alignment horizontal="left" wrapText="1"/>
    </xf>
    <xf numFmtId="0" fontId="0" fillId="0" borderId="0" xfId="0" applyAlignment="1">
      <alignment horizontal="left"/>
    </xf>
    <xf numFmtId="0" fontId="1" fillId="0" borderId="0" xfId="0" applyFont="1"/>
    <xf numFmtId="0" fontId="3" fillId="2" borderId="0" xfId="0" applyFont="1" applyFill="1"/>
    <xf numFmtId="0" fontId="3" fillId="3" borderId="0" xfId="0" applyFont="1" applyFill="1"/>
    <xf numFmtId="0" fontId="3" fillId="2" borderId="0" xfId="0" applyFont="1" applyFill="1" applyAlignment="1">
      <alignment wrapText="1"/>
    </xf>
    <xf numFmtId="0" fontId="4" fillId="0" borderId="0" xfId="0" applyFont="1"/>
    <xf numFmtId="0" fontId="6" fillId="0" borderId="0" xfId="0" applyFont="1" applyAlignment="1">
      <alignment horizontal="left" vertical="center"/>
    </xf>
    <xf numFmtId="0" fontId="5" fillId="0" borderId="0" xfId="0" applyFont="1"/>
    <xf numFmtId="0" fontId="0" fillId="0" borderId="0" xfId="0" applyAlignment="1">
      <alignment wrapText="1"/>
    </xf>
    <xf numFmtId="0" fontId="1" fillId="4" borderId="4" xfId="0" applyFont="1" applyFill="1" applyBorder="1"/>
    <xf numFmtId="164" fontId="0" fillId="0" borderId="0" xfId="1" applyNumberFormat="1" applyFont="1" applyBorder="1"/>
    <xf numFmtId="164" fontId="0" fillId="0" borderId="1" xfId="1" applyNumberFormat="1" applyFont="1" applyBorder="1"/>
    <xf numFmtId="164" fontId="0" fillId="0" borderId="0" xfId="1" applyNumberFormat="1" applyFont="1"/>
    <xf numFmtId="164" fontId="3" fillId="0" borderId="0" xfId="1" applyNumberFormat="1" applyFont="1" applyBorder="1"/>
    <xf numFmtId="164" fontId="3" fillId="0" borderId="1" xfId="1" applyNumberFormat="1" applyFont="1" applyBorder="1"/>
    <xf numFmtId="164" fontId="0" fillId="0" borderId="0" xfId="0" applyNumberFormat="1"/>
    <xf numFmtId="10" fontId="0" fillId="0" borderId="0" xfId="2" applyNumberFormat="1" applyFont="1"/>
    <xf numFmtId="43" fontId="0" fillId="0" borderId="0" xfId="1" applyFont="1"/>
    <xf numFmtId="43" fontId="0" fillId="0" borderId="0" xfId="0" applyNumberFormat="1"/>
    <xf numFmtId="10" fontId="0" fillId="0" borderId="0" xfId="0" applyNumberFormat="1"/>
    <xf numFmtId="0" fontId="0" fillId="0" borderId="1" xfId="0" applyBorder="1" applyAlignment="1">
      <alignment wrapText="1"/>
    </xf>
    <xf numFmtId="0" fontId="0" fillId="0" borderId="1" xfId="0" applyBorder="1"/>
    <xf numFmtId="0" fontId="0" fillId="5" borderId="6" xfId="0" applyFill="1" applyBorder="1"/>
    <xf numFmtId="0" fontId="1" fillId="5" borderId="6" xfId="0" applyFont="1" applyFill="1" applyBorder="1"/>
    <xf numFmtId="43" fontId="1" fillId="5" borderId="6" xfId="1" applyFont="1" applyFill="1" applyBorder="1"/>
    <xf numFmtId="164" fontId="0" fillId="0" borderId="1" xfId="0" applyNumberFormat="1" applyBorder="1"/>
    <xf numFmtId="0" fontId="1" fillId="0" borderId="1" xfId="0" applyFont="1" applyBorder="1"/>
    <xf numFmtId="14" fontId="1" fillId="0" borderId="1" xfId="0" applyNumberFormat="1" applyFont="1" applyBorder="1" applyAlignment="1">
      <alignment wrapText="1"/>
    </xf>
    <xf numFmtId="0" fontId="1" fillId="0" borderId="1" xfId="0" applyFont="1" applyBorder="1" applyAlignment="1">
      <alignment wrapText="1"/>
    </xf>
    <xf numFmtId="2" fontId="0" fillId="0" borderId="0" xfId="0" applyNumberFormat="1"/>
    <xf numFmtId="43" fontId="0" fillId="0" borderId="1" xfId="0" applyNumberFormat="1" applyBorder="1"/>
    <xf numFmtId="0" fontId="1" fillId="5" borderId="5" xfId="0" applyFont="1" applyFill="1" applyBorder="1"/>
    <xf numFmtId="43" fontId="1" fillId="5" borderId="5" xfId="0" applyNumberFormat="1" applyFont="1" applyFill="1" applyBorder="1"/>
    <xf numFmtId="9" fontId="1" fillId="5" borderId="6" xfId="2" applyFont="1" applyFill="1" applyBorder="1"/>
    <xf numFmtId="165" fontId="1" fillId="5" borderId="5" xfId="2" applyNumberFormat="1" applyFont="1" applyFill="1" applyBorder="1"/>
    <xf numFmtId="0" fontId="1" fillId="5" borderId="6" xfId="0" applyFont="1" applyFill="1" applyBorder="1" applyAlignment="1">
      <alignment wrapText="1"/>
    </xf>
    <xf numFmtId="0" fontId="1" fillId="5" borderId="5" xfId="0" applyFont="1" applyFill="1" applyBorder="1" applyAlignment="1">
      <alignment wrapText="1"/>
    </xf>
    <xf numFmtId="10" fontId="1" fillId="5" borderId="5" xfId="2" applyNumberFormat="1" applyFont="1" applyFill="1" applyBorder="1"/>
    <xf numFmtId="0" fontId="3" fillId="2" borderId="7" xfId="0" applyFont="1" applyFill="1" applyBorder="1"/>
    <xf numFmtId="0" fontId="0" fillId="6" borderId="7" xfId="0" applyFill="1" applyBorder="1" applyAlignment="1">
      <alignment horizontal="left" wrapText="1"/>
    </xf>
    <xf numFmtId="0" fontId="3" fillId="2" borderId="7" xfId="0" applyFont="1" applyFill="1" applyBorder="1" applyAlignment="1">
      <alignment wrapText="1"/>
    </xf>
    <xf numFmtId="0" fontId="5" fillId="0" borderId="7" xfId="0" applyFont="1" applyBorder="1"/>
    <xf numFmtId="0" fontId="10" fillId="7" borderId="8" xfId="0" applyFont="1" applyFill="1" applyBorder="1"/>
    <xf numFmtId="0" fontId="12" fillId="0" borderId="0" xfId="0" applyFont="1" applyAlignment="1">
      <alignment vertical="center"/>
    </xf>
    <xf numFmtId="0" fontId="10" fillId="7" borderId="8" xfId="0" applyFont="1" applyFill="1" applyBorder="1" applyAlignment="1">
      <alignment wrapText="1"/>
    </xf>
    <xf numFmtId="165" fontId="1" fillId="4" borderId="5" xfId="2" applyNumberFormat="1" applyFont="1" applyFill="1" applyBorder="1"/>
    <xf numFmtId="165" fontId="8" fillId="4" borderId="5" xfId="2" applyNumberFormat="1" applyFont="1" applyFill="1" applyBorder="1"/>
    <xf numFmtId="165" fontId="0" fillId="0" borderId="0" xfId="0" applyNumberFormat="1"/>
    <xf numFmtId="1" fontId="0" fillId="0" borderId="0" xfId="0" applyNumberFormat="1"/>
    <xf numFmtId="164" fontId="0" fillId="0" borderId="0" xfId="1" applyNumberFormat="1" applyFont="1" applyFill="1"/>
    <xf numFmtId="164" fontId="0" fillId="0" borderId="1" xfId="1" applyNumberFormat="1" applyFont="1" applyFill="1" applyBorder="1"/>
    <xf numFmtId="164" fontId="13" fillId="0" borderId="0" xfId="1" applyNumberFormat="1" applyFont="1" applyBorder="1"/>
    <xf numFmtId="164" fontId="13" fillId="0" borderId="1" xfId="1" applyNumberFormat="1" applyFont="1" applyBorder="1"/>
    <xf numFmtId="0" fontId="13" fillId="0" borderId="0" xfId="0" applyFont="1"/>
    <xf numFmtId="10" fontId="13" fillId="0" borderId="0" xfId="0" applyNumberFormat="1" applyFont="1"/>
    <xf numFmtId="164" fontId="13" fillId="0" borderId="0" xfId="1" applyNumberFormat="1" applyFont="1"/>
    <xf numFmtId="0" fontId="13" fillId="0" borderId="1" xfId="0" applyFont="1" applyBorder="1"/>
    <xf numFmtId="0" fontId="14" fillId="5" borderId="6" xfId="0" applyFont="1" applyFill="1" applyBorder="1"/>
    <xf numFmtId="43" fontId="13" fillId="0" borderId="0" xfId="1" applyFont="1"/>
    <xf numFmtId="43" fontId="13" fillId="0" borderId="0" xfId="0" applyNumberFormat="1" applyFont="1"/>
    <xf numFmtId="0" fontId="14" fillId="5" borderId="5" xfId="0" applyFont="1" applyFill="1" applyBorder="1"/>
    <xf numFmtId="9" fontId="14" fillId="5" borderId="6" xfId="2" applyFont="1" applyFill="1" applyBorder="1"/>
    <xf numFmtId="2" fontId="3" fillId="0" borderId="0" xfId="0" applyNumberFormat="1" applyFont="1"/>
    <xf numFmtId="164" fontId="3" fillId="0" borderId="0" xfId="1" applyNumberFormat="1" applyFont="1"/>
    <xf numFmtId="43" fontId="8" fillId="5" borderId="6" xfId="1" applyFont="1" applyFill="1" applyBorder="1"/>
    <xf numFmtId="164" fontId="3" fillId="0" borderId="1" xfId="0" applyNumberFormat="1" applyFont="1" applyBorder="1"/>
    <xf numFmtId="43" fontId="3" fillId="0" borderId="0" xfId="0" applyNumberFormat="1" applyFont="1"/>
    <xf numFmtId="43" fontId="8" fillId="5" borderId="5" xfId="0" applyNumberFormat="1" applyFont="1" applyFill="1" applyBorder="1"/>
    <xf numFmtId="43" fontId="3" fillId="0" borderId="1" xfId="0" applyNumberFormat="1" applyFont="1" applyBorder="1"/>
    <xf numFmtId="9" fontId="8" fillId="5" borderId="6" xfId="2" applyFont="1" applyFill="1" applyBorder="1"/>
    <xf numFmtId="164" fontId="3" fillId="0" borderId="0" xfId="0" applyNumberFormat="1" applyFont="1"/>
    <xf numFmtId="165" fontId="8" fillId="5" borderId="5" xfId="2" applyNumberFormat="1" applyFont="1" applyFill="1" applyBorder="1"/>
    <xf numFmtId="10" fontId="8" fillId="5" borderId="5" xfId="2" applyNumberFormat="1" applyFont="1" applyFill="1" applyBorder="1"/>
    <xf numFmtId="10" fontId="3" fillId="0" borderId="0" xfId="0" applyNumberFormat="1" applyFont="1"/>
    <xf numFmtId="0" fontId="3" fillId="0" borderId="0" xfId="0" applyFont="1"/>
    <xf numFmtId="43" fontId="3" fillId="0" borderId="0" xfId="1" applyFont="1"/>
    <xf numFmtId="14" fontId="8" fillId="0" borderId="1" xfId="0" applyNumberFormat="1" applyFont="1" applyBorder="1" applyAlignment="1">
      <alignment wrapText="1"/>
    </xf>
    <xf numFmtId="0" fontId="8" fillId="0" borderId="1" xfId="0" applyFont="1" applyBorder="1" applyAlignment="1">
      <alignment wrapText="1"/>
    </xf>
    <xf numFmtId="164" fontId="3" fillId="0" borderId="0" xfId="1" applyNumberFormat="1" applyFont="1" applyFill="1"/>
    <xf numFmtId="164" fontId="3" fillId="0" borderId="1" xfId="1" applyNumberFormat="1" applyFont="1" applyFill="1" applyBorder="1"/>
    <xf numFmtId="0" fontId="3" fillId="0" borderId="1" xfId="0" applyFont="1" applyBorder="1"/>
    <xf numFmtId="0" fontId="8" fillId="5" borderId="6" xfId="0" applyFont="1" applyFill="1" applyBorder="1"/>
    <xf numFmtId="0" fontId="8" fillId="5" borderId="5" xfId="0" applyFont="1" applyFill="1" applyBorder="1"/>
    <xf numFmtId="165" fontId="8" fillId="5" borderId="6" xfId="2" applyNumberFormat="1" applyFont="1" applyFill="1" applyBorder="1"/>
    <xf numFmtId="9" fontId="8" fillId="0" borderId="6" xfId="2" applyFont="1" applyFill="1" applyBorder="1"/>
    <xf numFmtId="0" fontId="0" fillId="0" borderId="2" xfId="0" applyBorder="1"/>
    <xf numFmtId="0" fontId="0" fillId="0" borderId="3" xfId="0" applyBorder="1"/>
    <xf numFmtId="10" fontId="9" fillId="0" borderId="2" xfId="2" applyNumberFormat="1" applyFont="1" applyFill="1" applyBorder="1" applyAlignment="1"/>
    <xf numFmtId="9" fontId="8" fillId="5" borderId="6" xfId="2" applyFont="1" applyFill="1" applyBorder="1" applyAlignment="1"/>
    <xf numFmtId="3" fontId="3" fillId="0" borderId="0" xfId="0" applyNumberFormat="1" applyFont="1"/>
    <xf numFmtId="166" fontId="3" fillId="0" borderId="0" xfId="0" applyNumberFormat="1" applyFont="1"/>
    <xf numFmtId="0" fontId="8" fillId="8" borderId="5" xfId="0" applyFont="1" applyFill="1" applyBorder="1"/>
    <xf numFmtId="3" fontId="3" fillId="0" borderId="1" xfId="0" applyNumberFormat="1" applyFont="1" applyBorder="1"/>
    <xf numFmtId="3" fontId="3" fillId="0" borderId="1" xfId="1" applyNumberFormat="1" applyFont="1" applyBorder="1"/>
    <xf numFmtId="10" fontId="8" fillId="8" borderId="5" xfId="2" applyNumberFormat="1" applyFont="1" applyFill="1" applyBorder="1"/>
    <xf numFmtId="0" fontId="3" fillId="3" borderId="7" xfId="0" applyFont="1" applyFill="1" applyBorder="1"/>
    <xf numFmtId="0" fontId="0" fillId="0" borderId="7" xfId="0" applyBorder="1" applyAlignment="1">
      <alignment horizontal="left" wrapText="1"/>
    </xf>
    <xf numFmtId="0" fontId="3" fillId="2" borderId="9" xfId="0" applyFont="1" applyFill="1" applyBorder="1"/>
    <xf numFmtId="0" fontId="3" fillId="0" borderId="0" xfId="3" applyFont="1"/>
    <xf numFmtId="10" fontId="8" fillId="0" borderId="2" xfId="2" applyNumberFormat="1" applyFont="1" applyFill="1" applyBorder="1"/>
    <xf numFmtId="0" fontId="3" fillId="0" borderId="0" xfId="3" applyFont="1" applyAlignment="1">
      <alignment wrapText="1"/>
    </xf>
    <xf numFmtId="164" fontId="3" fillId="0" borderId="0" xfId="0" applyNumberFormat="1" applyFont="1" applyAlignment="1">
      <alignment wrapText="1"/>
    </xf>
    <xf numFmtId="164" fontId="0" fillId="0" borderId="0" xfId="0" applyNumberFormat="1" applyAlignment="1">
      <alignment wrapText="1"/>
    </xf>
    <xf numFmtId="10" fontId="3" fillId="0" borderId="0" xfId="2" applyNumberFormat="1" applyFont="1"/>
    <xf numFmtId="0" fontId="8" fillId="0" borderId="0" xfId="0" applyFont="1"/>
    <xf numFmtId="4" fontId="3" fillId="0" borderId="0" xfId="0" applyNumberFormat="1" applyFont="1"/>
    <xf numFmtId="3" fontId="3" fillId="0" borderId="1" xfId="1" applyNumberFormat="1" applyFont="1" applyFill="1" applyBorder="1"/>
    <xf numFmtId="0" fontId="3" fillId="6" borderId="7" xfId="0" applyFont="1" applyFill="1" applyBorder="1" applyAlignment="1">
      <alignment horizontal="left" wrapText="1"/>
    </xf>
    <xf numFmtId="164" fontId="3" fillId="0" borderId="0" xfId="1" applyNumberFormat="1" applyFont="1" applyFill="1" applyBorder="1"/>
    <xf numFmtId="167" fontId="3" fillId="0" borderId="0" xfId="0" applyNumberFormat="1" applyFont="1"/>
    <xf numFmtId="10" fontId="13" fillId="0" borderId="0" xfId="2" applyNumberFormat="1" applyFont="1"/>
    <xf numFmtId="3" fontId="3" fillId="0" borderId="10" xfId="0" applyNumberFormat="1" applyFont="1" applyBorder="1"/>
    <xf numFmtId="165" fontId="16" fillId="0" borderId="0" xfId="2" applyNumberFormat="1" applyFont="1"/>
    <xf numFmtId="165" fontId="15" fillId="0" borderId="0" xfId="2" applyNumberFormat="1" applyFont="1"/>
    <xf numFmtId="9" fontId="3" fillId="0" borderId="0" xfId="0" applyNumberFormat="1" applyFont="1"/>
    <xf numFmtId="165" fontId="3" fillId="0" borderId="0" xfId="2" applyNumberFormat="1" applyFont="1"/>
    <xf numFmtId="165" fontId="13" fillId="0" borderId="0" xfId="2" applyNumberFormat="1" applyFont="1"/>
    <xf numFmtId="0" fontId="3" fillId="0" borderId="1" xfId="3" applyFont="1" applyBorder="1" applyAlignment="1">
      <alignment wrapText="1"/>
    </xf>
    <xf numFmtId="0" fontId="1" fillId="0" borderId="10" xfId="0" applyFont="1" applyBorder="1"/>
    <xf numFmtId="165" fontId="8" fillId="0" borderId="10" xfId="2" applyNumberFormat="1" applyFont="1" applyFill="1" applyBorder="1"/>
    <xf numFmtId="165" fontId="1" fillId="0" borderId="10" xfId="2" applyNumberFormat="1" applyFont="1" applyFill="1" applyBorder="1"/>
    <xf numFmtId="2" fontId="13" fillId="0" borderId="0" xfId="0" applyNumberFormat="1" applyFont="1"/>
    <xf numFmtId="165" fontId="14" fillId="0" borderId="10" xfId="2" applyNumberFormat="1" applyFont="1" applyFill="1" applyBorder="1"/>
    <xf numFmtId="2" fontId="3" fillId="0" borderId="1" xfId="0" applyNumberFormat="1" applyFont="1" applyBorder="1"/>
    <xf numFmtId="2" fontId="8" fillId="5" borderId="5" xfId="0" applyNumberFormat="1" applyFont="1" applyFill="1" applyBorder="1"/>
    <xf numFmtId="2" fontId="8" fillId="5" borderId="6" xfId="0" applyNumberFormat="1" applyFont="1" applyFill="1" applyBorder="1"/>
    <xf numFmtId="9" fontId="13" fillId="0" borderId="0" xfId="0" applyNumberFormat="1" applyFont="1"/>
    <xf numFmtId="3" fontId="18" fillId="0" borderId="0" xfId="0" applyNumberFormat="1" applyFont="1"/>
    <xf numFmtId="3" fontId="18" fillId="0" borderId="1" xfId="1" applyNumberFormat="1" applyFont="1" applyBorder="1"/>
    <xf numFmtId="4" fontId="18" fillId="0" borderId="0" xfId="0" applyNumberFormat="1" applyFont="1"/>
    <xf numFmtId="0" fontId="18" fillId="0" borderId="0" xfId="0" applyFont="1"/>
    <xf numFmtId="10" fontId="19" fillId="8" borderId="5" xfId="2" applyNumberFormat="1" applyFont="1" applyFill="1" applyBorder="1"/>
    <xf numFmtId="10" fontId="18" fillId="0" borderId="0" xfId="2" applyNumberFormat="1" applyFont="1"/>
    <xf numFmtId="166" fontId="18" fillId="0" borderId="0" xfId="0" applyNumberFormat="1" applyFont="1"/>
    <xf numFmtId="3" fontId="18" fillId="0" borderId="1" xfId="0" applyNumberFormat="1" applyFont="1" applyBorder="1"/>
    <xf numFmtId="43" fontId="18" fillId="0" borderId="1" xfId="0" applyNumberFormat="1" applyFont="1" applyBorder="1"/>
    <xf numFmtId="43" fontId="19" fillId="5" borderId="5" xfId="0" applyNumberFormat="1" applyFont="1" applyFill="1" applyBorder="1"/>
    <xf numFmtId="2" fontId="18" fillId="0" borderId="0" xfId="0" applyNumberFormat="1" applyFont="1"/>
    <xf numFmtId="43" fontId="18" fillId="0" borderId="0" xfId="0" applyNumberFormat="1" applyFont="1"/>
    <xf numFmtId="41" fontId="3" fillId="0" borderId="0" xfId="0" applyNumberFormat="1" applyFont="1"/>
    <xf numFmtId="41" fontId="13" fillId="0" borderId="0" xfId="0" applyNumberFormat="1" applyFont="1"/>
    <xf numFmtId="0" fontId="0" fillId="4" borderId="7" xfId="0" applyFill="1" applyBorder="1" applyAlignment="1">
      <alignment horizontal="left" wrapText="1"/>
    </xf>
    <xf numFmtId="0" fontId="8" fillId="0" borderId="1" xfId="0" applyFont="1" applyBorder="1" applyAlignment="1">
      <alignment horizontal="right" wrapText="1"/>
    </xf>
    <xf numFmtId="0" fontId="13" fillId="0" borderId="0" xfId="0" applyFont="1" applyAlignment="1">
      <alignment horizontal="right"/>
    </xf>
    <xf numFmtId="164" fontId="3" fillId="0" borderId="0" xfId="1" applyNumberFormat="1" applyFont="1" applyBorder="1" applyAlignment="1">
      <alignment horizontal="right"/>
    </xf>
    <xf numFmtId="164" fontId="3" fillId="0" borderId="1" xfId="1" applyNumberFormat="1" applyFont="1" applyBorder="1" applyAlignment="1">
      <alignment horizontal="right"/>
    </xf>
    <xf numFmtId="164" fontId="13" fillId="0" borderId="0" xfId="1" applyNumberFormat="1" applyFont="1" applyBorder="1" applyAlignment="1">
      <alignment horizontal="right"/>
    </xf>
    <xf numFmtId="164" fontId="3" fillId="0" borderId="0" xfId="1" applyNumberFormat="1" applyFont="1" applyFill="1" applyBorder="1" applyAlignment="1">
      <alignment horizontal="right"/>
    </xf>
    <xf numFmtId="165" fontId="8" fillId="4" borderId="5" xfId="2" applyNumberFormat="1" applyFont="1" applyFill="1" applyBorder="1" applyAlignment="1">
      <alignment horizontal="right"/>
    </xf>
    <xf numFmtId="165" fontId="14" fillId="0" borderId="10" xfId="2" applyNumberFormat="1" applyFont="1" applyFill="1" applyBorder="1" applyAlignment="1">
      <alignment horizontal="right"/>
    </xf>
    <xf numFmtId="10" fontId="13" fillId="0" borderId="0" xfId="0" applyNumberFormat="1" applyFont="1" applyAlignment="1">
      <alignment horizontal="right"/>
    </xf>
    <xf numFmtId="164" fontId="13" fillId="0" borderId="0" xfId="1" applyNumberFormat="1" applyFont="1" applyAlignment="1">
      <alignment horizontal="right"/>
    </xf>
    <xf numFmtId="164" fontId="3" fillId="0" borderId="0" xfId="1" applyNumberFormat="1" applyFont="1" applyAlignment="1">
      <alignment horizontal="right"/>
    </xf>
    <xf numFmtId="164" fontId="3" fillId="0" borderId="0" xfId="1" applyNumberFormat="1" applyFont="1" applyFill="1" applyAlignment="1">
      <alignment horizontal="right"/>
    </xf>
    <xf numFmtId="164" fontId="13" fillId="0" borderId="1" xfId="1" applyNumberFormat="1" applyFont="1" applyBorder="1" applyAlignment="1">
      <alignment horizontal="right"/>
    </xf>
    <xf numFmtId="0" fontId="13" fillId="0" borderId="1" xfId="0" applyFont="1" applyBorder="1" applyAlignment="1">
      <alignment horizontal="right"/>
    </xf>
    <xf numFmtId="0" fontId="14" fillId="5" borderId="6" xfId="0" applyFont="1" applyFill="1" applyBorder="1" applyAlignment="1">
      <alignment horizontal="right"/>
    </xf>
    <xf numFmtId="164" fontId="3" fillId="0" borderId="1" xfId="0" applyNumberFormat="1" applyFont="1" applyBorder="1" applyAlignment="1">
      <alignment horizontal="right"/>
    </xf>
    <xf numFmtId="43" fontId="3" fillId="0" borderId="0" xfId="0" applyNumberFormat="1" applyFont="1" applyAlignment="1">
      <alignment horizontal="right"/>
    </xf>
    <xf numFmtId="2" fontId="3" fillId="0" borderId="0" xfId="0" applyNumberFormat="1" applyFont="1" applyAlignment="1">
      <alignment horizontal="right"/>
    </xf>
    <xf numFmtId="43" fontId="8" fillId="5" borderId="5" xfId="0" applyNumberFormat="1" applyFont="1" applyFill="1" applyBorder="1" applyAlignment="1">
      <alignment horizontal="right"/>
    </xf>
    <xf numFmtId="43" fontId="13" fillId="0" borderId="0" xfId="0" applyNumberFormat="1" applyFont="1" applyAlignment="1">
      <alignment horizontal="right"/>
    </xf>
    <xf numFmtId="0" fontId="14" fillId="5" borderId="5" xfId="0" applyFont="1" applyFill="1" applyBorder="1" applyAlignment="1">
      <alignment horizontal="right"/>
    </xf>
    <xf numFmtId="9" fontId="8" fillId="5" borderId="6" xfId="2" applyFont="1" applyFill="1" applyBorder="1" applyAlignment="1">
      <alignment horizontal="right"/>
    </xf>
    <xf numFmtId="9" fontId="14" fillId="5" borderId="6" xfId="2" applyFont="1" applyFill="1" applyBorder="1" applyAlignment="1">
      <alignment horizontal="right"/>
    </xf>
    <xf numFmtId="164" fontId="3" fillId="0" borderId="0" xfId="0" applyNumberFormat="1" applyFont="1" applyAlignment="1">
      <alignment horizontal="right"/>
    </xf>
    <xf numFmtId="0" fontId="3" fillId="0" borderId="0" xfId="0" applyFont="1" applyAlignment="1">
      <alignment horizontal="right"/>
    </xf>
    <xf numFmtId="165" fontId="8" fillId="5" borderId="6" xfId="2" applyNumberFormat="1" applyFont="1" applyFill="1" applyBorder="1" applyAlignment="1">
      <alignment horizontal="right"/>
    </xf>
    <xf numFmtId="165" fontId="8" fillId="5" borderId="5" xfId="2" applyNumberFormat="1" applyFont="1" applyFill="1" applyBorder="1" applyAlignment="1">
      <alignment horizontal="right"/>
    </xf>
    <xf numFmtId="10" fontId="8" fillId="5" borderId="5" xfId="2" applyNumberFormat="1" applyFont="1" applyFill="1" applyBorder="1" applyAlignment="1">
      <alignment horizontal="right"/>
    </xf>
    <xf numFmtId="10" fontId="14" fillId="5" borderId="5" xfId="2" applyNumberFormat="1" applyFont="1" applyFill="1" applyBorder="1" applyAlignment="1">
      <alignment horizontal="right"/>
    </xf>
    <xf numFmtId="3" fontId="3" fillId="0" borderId="0" xfId="0" applyNumberFormat="1" applyFont="1" applyAlignment="1">
      <alignment horizontal="right"/>
    </xf>
    <xf numFmtId="3" fontId="3" fillId="0" borderId="1" xfId="1" applyNumberFormat="1" applyFont="1" applyBorder="1" applyAlignment="1">
      <alignment horizontal="right"/>
    </xf>
    <xf numFmtId="4" fontId="3" fillId="0" borderId="0" xfId="0" applyNumberFormat="1" applyFont="1" applyAlignment="1">
      <alignment horizontal="right"/>
    </xf>
    <xf numFmtId="10" fontId="8" fillId="8" borderId="5" xfId="2" applyNumberFormat="1" applyFont="1" applyFill="1" applyBorder="1" applyAlignment="1">
      <alignment horizontal="right"/>
    </xf>
    <xf numFmtId="10" fontId="3" fillId="0" borderId="0" xfId="2" applyNumberFormat="1" applyFont="1" applyAlignment="1">
      <alignment horizontal="right"/>
    </xf>
    <xf numFmtId="166" fontId="3" fillId="0" borderId="0" xfId="0" applyNumberFormat="1" applyFont="1" applyAlignment="1">
      <alignment horizontal="right"/>
    </xf>
    <xf numFmtId="3" fontId="3" fillId="0" borderId="1" xfId="0" applyNumberFormat="1" applyFont="1" applyBorder="1" applyAlignment="1">
      <alignment horizontal="right"/>
    </xf>
    <xf numFmtId="10" fontId="13" fillId="0" borderId="0" xfId="2" applyNumberFormat="1" applyFont="1" applyAlignment="1">
      <alignment horizontal="right"/>
    </xf>
    <xf numFmtId="2" fontId="18" fillId="0" borderId="0" xfId="0" applyNumberFormat="1" applyFont="1" applyAlignment="1">
      <alignment horizontal="right"/>
    </xf>
    <xf numFmtId="43" fontId="18" fillId="0" borderId="0" xfId="0" applyNumberFormat="1" applyFont="1" applyAlignment="1">
      <alignment horizontal="right"/>
    </xf>
    <xf numFmtId="43" fontId="19" fillId="5" borderId="5" xfId="0" applyNumberFormat="1" applyFont="1" applyFill="1" applyBorder="1" applyAlignment="1">
      <alignment horizontal="right"/>
    </xf>
    <xf numFmtId="3" fontId="18" fillId="0" borderId="0" xfId="0" applyNumberFormat="1" applyFont="1" applyAlignment="1">
      <alignment horizontal="right"/>
    </xf>
    <xf numFmtId="3" fontId="18" fillId="0" borderId="1" xfId="1" applyNumberFormat="1" applyFont="1" applyBorder="1" applyAlignment="1">
      <alignment horizontal="right"/>
    </xf>
    <xf numFmtId="4" fontId="18" fillId="0" borderId="0" xfId="0" applyNumberFormat="1" applyFont="1" applyAlignment="1">
      <alignment horizontal="right"/>
    </xf>
    <xf numFmtId="0" fontId="18" fillId="0" borderId="0" xfId="0" applyFont="1" applyAlignment="1">
      <alignment horizontal="right"/>
    </xf>
    <xf numFmtId="10" fontId="19" fillId="8" borderId="5" xfId="2" applyNumberFormat="1" applyFont="1" applyFill="1" applyBorder="1" applyAlignment="1">
      <alignment horizontal="right"/>
    </xf>
    <xf numFmtId="10" fontId="18" fillId="0" borderId="0" xfId="2" applyNumberFormat="1" applyFont="1" applyAlignment="1">
      <alignment horizontal="right"/>
    </xf>
    <xf numFmtId="166" fontId="18" fillId="0" borderId="0" xfId="0" applyNumberFormat="1" applyFont="1" applyAlignment="1">
      <alignment horizontal="right"/>
    </xf>
    <xf numFmtId="3" fontId="18" fillId="0" borderId="1" xfId="0" applyNumberFormat="1" applyFont="1" applyBorder="1" applyAlignment="1">
      <alignment horizontal="right"/>
    </xf>
    <xf numFmtId="165" fontId="8" fillId="0" borderId="10" xfId="2" applyNumberFormat="1" applyFont="1" applyFill="1" applyBorder="1" applyAlignment="1">
      <alignment horizontal="right"/>
    </xf>
    <xf numFmtId="10" fontId="3" fillId="0" borderId="0" xfId="0" applyNumberFormat="1" applyFont="1" applyAlignment="1">
      <alignment horizontal="right"/>
    </xf>
    <xf numFmtId="0" fontId="3" fillId="0" borderId="1" xfId="0" applyFont="1" applyBorder="1" applyAlignment="1">
      <alignment horizontal="right"/>
    </xf>
    <xf numFmtId="0" fontId="8" fillId="5" borderId="6" xfId="0" applyFont="1" applyFill="1" applyBorder="1" applyAlignment="1">
      <alignment horizontal="right"/>
    </xf>
    <xf numFmtId="0" fontId="8" fillId="5" borderId="5" xfId="0" applyFont="1" applyFill="1" applyBorder="1" applyAlignment="1">
      <alignment horizontal="right"/>
    </xf>
    <xf numFmtId="14" fontId="8" fillId="0" borderId="1" xfId="0" applyNumberFormat="1" applyFont="1" applyBorder="1" applyAlignment="1">
      <alignment horizontal="right" wrapText="1"/>
    </xf>
    <xf numFmtId="3" fontId="20" fillId="0" borderId="0" xfId="0" applyNumberFormat="1" applyFont="1"/>
    <xf numFmtId="3" fontId="20" fillId="0" borderId="0" xfId="0" applyNumberFormat="1" applyFont="1" applyAlignment="1">
      <alignment horizontal="right"/>
    </xf>
    <xf numFmtId="3" fontId="20" fillId="0" borderId="1" xfId="1" applyNumberFormat="1" applyFont="1" applyBorder="1"/>
    <xf numFmtId="3" fontId="20" fillId="0" borderId="1" xfId="1" applyNumberFormat="1" applyFont="1" applyBorder="1" applyAlignment="1">
      <alignment horizontal="right"/>
    </xf>
    <xf numFmtId="4" fontId="20" fillId="0" borderId="0" xfId="0" applyNumberFormat="1" applyFont="1"/>
    <xf numFmtId="4" fontId="20" fillId="0" borderId="0" xfId="0" applyNumberFormat="1" applyFont="1" applyAlignment="1">
      <alignment horizontal="right"/>
    </xf>
    <xf numFmtId="0" fontId="20" fillId="0" borderId="0" xfId="0" applyFont="1"/>
    <xf numFmtId="0" fontId="20" fillId="0" borderId="0" xfId="0" applyFont="1" applyAlignment="1">
      <alignment horizontal="right"/>
    </xf>
    <xf numFmtId="10" fontId="21" fillId="8" borderId="5" xfId="2" applyNumberFormat="1" applyFont="1" applyFill="1" applyBorder="1"/>
    <xf numFmtId="10" fontId="21" fillId="8" borderId="5" xfId="2" applyNumberFormat="1" applyFont="1" applyFill="1" applyBorder="1" applyAlignment="1">
      <alignment horizontal="right"/>
    </xf>
    <xf numFmtId="10" fontId="20" fillId="0" borderId="0" xfId="2" applyNumberFormat="1" applyFont="1"/>
    <xf numFmtId="10" fontId="20" fillId="0" borderId="0" xfId="2" applyNumberFormat="1" applyFont="1" applyAlignment="1">
      <alignment horizontal="right"/>
    </xf>
    <xf numFmtId="166" fontId="20" fillId="0" borderId="0" xfId="0" applyNumberFormat="1" applyFont="1"/>
    <xf numFmtId="166" fontId="20" fillId="0" borderId="0" xfId="0" applyNumberFormat="1" applyFont="1" applyAlignment="1">
      <alignment horizontal="right"/>
    </xf>
    <xf numFmtId="3" fontId="20" fillId="0" borderId="1" xfId="0" applyNumberFormat="1" applyFont="1" applyBorder="1"/>
    <xf numFmtId="3" fontId="20" fillId="0" borderId="1" xfId="0" applyNumberFormat="1" applyFont="1" applyBorder="1" applyAlignment="1">
      <alignment horizontal="right"/>
    </xf>
    <xf numFmtId="1" fontId="3" fillId="0" borderId="0" xfId="0" applyNumberFormat="1" applyFont="1"/>
    <xf numFmtId="2" fontId="3" fillId="0" borderId="1" xfId="0" applyNumberFormat="1" applyFont="1" applyBorder="1" applyAlignment="1">
      <alignment horizontal="right"/>
    </xf>
    <xf numFmtId="2" fontId="8" fillId="5" borderId="5" xfId="0" applyNumberFormat="1" applyFont="1" applyFill="1" applyBorder="1" applyAlignment="1">
      <alignment horizontal="right"/>
    </xf>
    <xf numFmtId="10" fontId="14" fillId="5" borderId="5" xfId="2" applyNumberFormat="1" applyFont="1" applyFill="1" applyBorder="1"/>
    <xf numFmtId="0" fontId="3" fillId="0" borderId="0" xfId="2" applyNumberFormat="1" applyFont="1" applyAlignment="1">
      <alignment horizontal="right"/>
    </xf>
    <xf numFmtId="164" fontId="13" fillId="0" borderId="1" xfId="1" applyNumberFormat="1" applyFont="1" applyFill="1" applyBorder="1"/>
    <xf numFmtId="2" fontId="8" fillId="5" borderId="6" xfId="0" applyNumberFormat="1" applyFont="1" applyFill="1" applyBorder="1" applyAlignment="1">
      <alignment horizontal="right"/>
    </xf>
    <xf numFmtId="165" fontId="3" fillId="0" borderId="0" xfId="0" applyNumberFormat="1" applyFont="1"/>
    <xf numFmtId="164" fontId="13" fillId="0" borderId="1" xfId="1" applyNumberFormat="1" applyFont="1" applyFill="1" applyBorder="1" applyAlignment="1">
      <alignment horizontal="right"/>
    </xf>
    <xf numFmtId="164" fontId="3" fillId="0" borderId="1" xfId="1" applyNumberFormat="1" applyFont="1" applyFill="1" applyBorder="1" applyAlignment="1">
      <alignment horizontal="right"/>
    </xf>
    <xf numFmtId="14" fontId="10" fillId="0" borderId="1" xfId="0" applyNumberFormat="1" applyFont="1" applyBorder="1" applyAlignment="1">
      <alignment wrapText="1"/>
    </xf>
    <xf numFmtId="0" fontId="22" fillId="0" borderId="0" xfId="0" applyFont="1"/>
    <xf numFmtId="164" fontId="22" fillId="0" borderId="0" xfId="1" applyNumberFormat="1" applyFont="1" applyBorder="1"/>
    <xf numFmtId="164" fontId="22" fillId="0" borderId="1" xfId="1" applyNumberFormat="1" applyFont="1" applyBorder="1"/>
    <xf numFmtId="164" fontId="22" fillId="0" borderId="1" xfId="1" applyNumberFormat="1" applyFont="1" applyFill="1" applyBorder="1"/>
    <xf numFmtId="164" fontId="22" fillId="0" borderId="0" xfId="1" applyNumberFormat="1" applyFont="1" applyFill="1" applyBorder="1"/>
    <xf numFmtId="165" fontId="10" fillId="4" borderId="5" xfId="2" applyNumberFormat="1" applyFont="1" applyFill="1" applyBorder="1"/>
    <xf numFmtId="165" fontId="10" fillId="0" borderId="10" xfId="2" applyNumberFormat="1" applyFont="1" applyFill="1" applyBorder="1"/>
    <xf numFmtId="10" fontId="22" fillId="0" borderId="0" xfId="0" applyNumberFormat="1" applyFont="1"/>
    <xf numFmtId="164" fontId="22" fillId="0" borderId="0" xfId="1" applyNumberFormat="1" applyFont="1"/>
    <xf numFmtId="164" fontId="22" fillId="0" borderId="0" xfId="1" applyNumberFormat="1" applyFont="1" applyFill="1"/>
    <xf numFmtId="43" fontId="10" fillId="5" borderId="6" xfId="1" applyFont="1" applyFill="1" applyBorder="1"/>
    <xf numFmtId="43" fontId="22" fillId="0" borderId="0" xfId="1" applyFont="1"/>
    <xf numFmtId="164" fontId="22" fillId="0" borderId="1" xfId="0" applyNumberFormat="1" applyFont="1" applyBorder="1"/>
    <xf numFmtId="43" fontId="22" fillId="0" borderId="0" xfId="0" applyNumberFormat="1" applyFont="1"/>
    <xf numFmtId="2" fontId="22" fillId="0" borderId="0" xfId="0" applyNumberFormat="1" applyFont="1"/>
    <xf numFmtId="43" fontId="10" fillId="5" borderId="5" xfId="0" applyNumberFormat="1" applyFont="1" applyFill="1" applyBorder="1"/>
    <xf numFmtId="43" fontId="22" fillId="0" borderId="1" xfId="0" applyNumberFormat="1" applyFont="1" applyBorder="1"/>
    <xf numFmtId="9" fontId="10" fillId="5" borderId="6" xfId="2" applyFont="1" applyFill="1" applyBorder="1" applyAlignment="1">
      <alignment horizontal="right"/>
    </xf>
    <xf numFmtId="9" fontId="10" fillId="5" borderId="6" xfId="2" applyFont="1" applyFill="1" applyBorder="1"/>
    <xf numFmtId="164" fontId="22" fillId="0" borderId="0" xfId="0" applyNumberFormat="1" applyFont="1"/>
    <xf numFmtId="165" fontId="10" fillId="5" borderId="6" xfId="2" applyNumberFormat="1" applyFont="1" applyFill="1" applyBorder="1"/>
    <xf numFmtId="165" fontId="10" fillId="5" borderId="5" xfId="2" applyNumberFormat="1" applyFont="1" applyFill="1" applyBorder="1"/>
    <xf numFmtId="10" fontId="10" fillId="5" borderId="5" xfId="2" applyNumberFormat="1" applyFont="1" applyFill="1" applyBorder="1"/>
    <xf numFmtId="41" fontId="22" fillId="0" borderId="0" xfId="0" applyNumberFormat="1" applyFont="1"/>
    <xf numFmtId="3" fontId="22" fillId="0" borderId="0" xfId="0" applyNumberFormat="1" applyFont="1"/>
    <xf numFmtId="3" fontId="22" fillId="0" borderId="1" xfId="1" applyNumberFormat="1" applyFont="1" applyBorder="1"/>
    <xf numFmtId="4" fontId="22" fillId="0" borderId="0" xfId="0" applyNumberFormat="1" applyFont="1"/>
    <xf numFmtId="10" fontId="10" fillId="8" borderId="5" xfId="2" applyNumberFormat="1" applyFont="1" applyFill="1" applyBorder="1"/>
    <xf numFmtId="10" fontId="22" fillId="0" borderId="0" xfId="2" applyNumberFormat="1" applyFont="1"/>
    <xf numFmtId="166" fontId="22" fillId="0" borderId="0" xfId="0" applyNumberFormat="1" applyFont="1"/>
    <xf numFmtId="3" fontId="22" fillId="0" borderId="1" xfId="0" applyNumberFormat="1" applyFont="1" applyBorder="1"/>
    <xf numFmtId="0" fontId="3" fillId="0" borderId="0" xfId="0" applyFont="1" applyAlignment="1">
      <alignment horizontal="left" wrapText="1"/>
    </xf>
    <xf numFmtId="164" fontId="13" fillId="0" borderId="0" xfId="1" applyNumberFormat="1" applyFont="1" applyFill="1"/>
    <xf numFmtId="164" fontId="13" fillId="0" borderId="0" xfId="1" applyNumberFormat="1" applyFont="1" applyFill="1" applyBorder="1"/>
    <xf numFmtId="164" fontId="13" fillId="0" borderId="0" xfId="1" applyNumberFormat="1" applyFont="1" applyFill="1" applyBorder="1" applyAlignment="1">
      <alignment horizontal="right"/>
    </xf>
    <xf numFmtId="0" fontId="2" fillId="0" borderId="0" xfId="0" applyFont="1"/>
    <xf numFmtId="0" fontId="6" fillId="0" borderId="0" xfId="0" applyFont="1"/>
    <xf numFmtId="0" fontId="0" fillId="0" borderId="0" xfId="0" applyAlignment="1">
      <alignment horizontal="left" wrapText="1"/>
    </xf>
  </cellXfs>
  <cellStyles count="4">
    <cellStyle name="Komma" xfId="1" builtinId="3"/>
    <cellStyle name="Normal" xfId="0" builtinId="0"/>
    <cellStyle name="Normal 2" xfId="3" xr:uid="{00000000-0005-0000-0000-000002000000}"/>
    <cellStyle name="Prosent" xfId="2" builtinId="5"/>
  </cellStyles>
  <dxfs count="3">
    <dxf>
      <alignment horizontal="left"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9"/>
        </patternFill>
      </fill>
      <alignment horizontal="general" vertical="bottom" textRotation="0" wrapText="0" indent="0" justifyLastLine="0" shrinkToFit="0" readingOrder="0"/>
      <border diagonalUp="0" diagonalDown="0">
        <left/>
        <right/>
        <top/>
        <bottom style="medium">
          <color indexed="55"/>
        </bottom>
        <vertical/>
        <horizontal/>
      </border>
    </dxf>
    <dxf>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5:B19" totalsRowShown="0" dataDxfId="2">
  <autoFilter ref="A5:B19" xr:uid="{00000000-0009-0000-0100-000001000000}"/>
  <tableColumns count="2">
    <tableColumn id="1" xr3:uid="{00000000-0010-0000-0000-000001000000}" name="Alternative resultatmål i SMN med definisjoner: " dataDxfId="1"/>
    <tableColumn id="3" xr3:uid="{00000000-0010-0000-0000-000003000000}" name="Begrunnelse og definisjon" dataDxfId="0"/>
  </tableColumns>
  <tableStyleInfo name="TableStyleMedium15"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zoomScaleNormal="100" workbookViewId="0">
      <selection activeCell="A3" sqref="A3:B3"/>
    </sheetView>
  </sheetViews>
  <sheetFormatPr baseColWidth="10" defaultColWidth="11.42578125" defaultRowHeight="15" x14ac:dyDescent="0.25"/>
  <cols>
    <col min="1" max="1" width="54.85546875" customWidth="1"/>
    <col min="2" max="2" width="112.140625" customWidth="1"/>
  </cols>
  <sheetData>
    <row r="1" spans="1:3" ht="18.75" x14ac:dyDescent="0.3">
      <c r="A1" s="7" t="s">
        <v>9</v>
      </c>
    </row>
    <row r="2" spans="1:3" s="2" customFormat="1" ht="54.75" customHeight="1" x14ac:dyDescent="0.25">
      <c r="A2" s="262" t="s">
        <v>238</v>
      </c>
      <c r="B2" s="262"/>
    </row>
    <row r="3" spans="1:3" ht="33" customHeight="1" x14ac:dyDescent="0.25">
      <c r="A3" s="262" t="s">
        <v>10</v>
      </c>
      <c r="B3" s="262"/>
    </row>
    <row r="4" spans="1:3" ht="33" customHeight="1" x14ac:dyDescent="0.25">
      <c r="A4" s="1"/>
      <c r="B4" s="1"/>
    </row>
    <row r="5" spans="1:3" x14ac:dyDescent="0.25">
      <c r="A5" s="3" t="s">
        <v>0</v>
      </c>
      <c r="B5" s="3" t="s">
        <v>8</v>
      </c>
    </row>
    <row r="6" spans="1:3" ht="58.5" customHeight="1" x14ac:dyDescent="0.25">
      <c r="A6" s="4" t="s">
        <v>112</v>
      </c>
      <c r="B6" s="1" t="s">
        <v>16</v>
      </c>
    </row>
    <row r="7" spans="1:3" ht="44.25" customHeight="1" x14ac:dyDescent="0.25">
      <c r="A7" s="5" t="s">
        <v>4</v>
      </c>
      <c r="B7" s="1" t="s">
        <v>14</v>
      </c>
    </row>
    <row r="8" spans="1:3" ht="42.75" customHeight="1" x14ac:dyDescent="0.25">
      <c r="A8" s="5" t="s">
        <v>5</v>
      </c>
      <c r="B8" s="1" t="s">
        <v>15</v>
      </c>
    </row>
    <row r="9" spans="1:3" ht="49.5" customHeight="1" x14ac:dyDescent="0.25">
      <c r="A9" s="5" t="s">
        <v>6</v>
      </c>
      <c r="B9" s="1" t="s">
        <v>7</v>
      </c>
    </row>
    <row r="10" spans="1:3" ht="51.75" customHeight="1" x14ac:dyDescent="0.25">
      <c r="A10" s="4" t="s">
        <v>43</v>
      </c>
      <c r="B10" s="256" t="s">
        <v>221</v>
      </c>
      <c r="C10" s="1"/>
    </row>
    <row r="11" spans="1:3" ht="51.75" customHeight="1" x14ac:dyDescent="0.25">
      <c r="A11" s="6" t="s">
        <v>1</v>
      </c>
      <c r="B11" s="1" t="s">
        <v>11</v>
      </c>
    </row>
    <row r="12" spans="1:3" ht="51.75" customHeight="1" x14ac:dyDescent="0.25">
      <c r="A12" s="6" t="s">
        <v>118</v>
      </c>
      <c r="B12" s="1" t="s">
        <v>119</v>
      </c>
    </row>
    <row r="13" spans="1:3" ht="114.75" customHeight="1" x14ac:dyDescent="0.25">
      <c r="A13" s="6" t="s">
        <v>2</v>
      </c>
      <c r="B13" s="1" t="s">
        <v>12</v>
      </c>
    </row>
    <row r="14" spans="1:3" ht="102" customHeight="1" x14ac:dyDescent="0.25">
      <c r="A14" s="6" t="s">
        <v>144</v>
      </c>
      <c r="B14" s="1" t="s">
        <v>145</v>
      </c>
    </row>
    <row r="15" spans="1:3" ht="102" customHeight="1" x14ac:dyDescent="0.25">
      <c r="A15" s="6" t="s">
        <v>234</v>
      </c>
      <c r="B15" s="1" t="s">
        <v>237</v>
      </c>
    </row>
    <row r="16" spans="1:3" x14ac:dyDescent="0.25">
      <c r="A16" s="9" t="s">
        <v>190</v>
      </c>
      <c r="B16" s="1"/>
    </row>
    <row r="17" spans="1:2" ht="58.5" customHeight="1" x14ac:dyDescent="0.25">
      <c r="A17" s="4" t="s">
        <v>3</v>
      </c>
      <c r="B17" s="1" t="s">
        <v>13</v>
      </c>
    </row>
    <row r="18" spans="1:2" ht="41.25" customHeight="1" x14ac:dyDescent="0.25">
      <c r="A18" s="4" t="s">
        <v>188</v>
      </c>
      <c r="B18" s="1" t="s">
        <v>189</v>
      </c>
    </row>
    <row r="19" spans="1:2" ht="54.75" customHeight="1" x14ac:dyDescent="0.25">
      <c r="A19" s="4" t="s">
        <v>186</v>
      </c>
      <c r="B19" s="1" t="s">
        <v>187</v>
      </c>
    </row>
    <row r="20" spans="1:2" x14ac:dyDescent="0.25">
      <c r="A20" s="260"/>
    </row>
    <row r="21" spans="1:2" x14ac:dyDescent="0.25">
      <c r="A21" s="261"/>
    </row>
    <row r="22" spans="1:2" x14ac:dyDescent="0.25">
      <c r="A22" s="261"/>
    </row>
    <row r="23" spans="1:2" x14ac:dyDescent="0.25">
      <c r="A23" s="8"/>
    </row>
  </sheetData>
  <mergeCells count="2">
    <mergeCell ref="A2:B2"/>
    <mergeCell ref="A3:B3"/>
  </mergeCells>
  <pageMargins left="0.7" right="0.7" top="0.75" bottom="0.75" header="0.3" footer="0.3"/>
  <pageSetup paperSize="9" scale="52"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126"/>
  <sheetViews>
    <sheetView tabSelected="1" zoomScale="80" zoomScaleNormal="80" workbookViewId="0">
      <pane xSplit="1" ySplit="1" topLeftCell="B2" activePane="bottomRight" state="frozen"/>
      <selection activeCell="B1" activeCellId="1" sqref="B3 B1:B1048576"/>
      <selection pane="topRight" activeCell="B1" activeCellId="1" sqref="B3 B1:B1048576"/>
      <selection pane="bottomLeft" activeCell="B1" activeCellId="1" sqref="B3 B1:B1048576"/>
      <selection pane="bottomRight" activeCell="C14" sqref="C14"/>
    </sheetView>
  </sheetViews>
  <sheetFormatPr baseColWidth="10" defaultColWidth="11.42578125" defaultRowHeight="15" x14ac:dyDescent="0.25"/>
  <cols>
    <col min="1" max="1" width="72.28515625" customWidth="1"/>
    <col min="2" max="2" width="18" style="55" customWidth="1"/>
    <col min="3" max="5" width="18" style="145" customWidth="1"/>
    <col min="6" max="6" width="18" style="55" customWidth="1"/>
    <col min="7" max="7" width="18" style="145" customWidth="1"/>
    <col min="8" max="8" width="18" style="55" customWidth="1"/>
    <col min="9" max="9" width="18" style="145" customWidth="1"/>
    <col min="10" max="10" width="18" style="55" customWidth="1"/>
    <col min="11" max="13" width="18" style="145" customWidth="1"/>
    <col min="14" max="14" width="18" style="168" customWidth="1"/>
    <col min="15" max="15" width="18" style="145" customWidth="1"/>
    <col min="16" max="16" width="18" style="168" customWidth="1"/>
    <col min="17" max="17" width="18" style="145" customWidth="1"/>
    <col min="18" max="18" width="18" style="55" customWidth="1"/>
    <col min="19" max="19" width="18" style="145" customWidth="1"/>
    <col min="20" max="21" width="18" style="168" customWidth="1"/>
    <col min="22" max="23" width="18" style="145" customWidth="1"/>
    <col min="24" max="24" width="18" style="225" customWidth="1"/>
    <col min="25" max="25" width="18" style="168" customWidth="1"/>
    <col min="26" max="26" width="18" style="55" customWidth="1"/>
    <col min="27" max="27" width="18" style="145" customWidth="1"/>
    <col min="28" max="28" width="18" style="55" customWidth="1"/>
    <col min="29" max="29" width="18" style="145" customWidth="1"/>
    <col min="30" max="30" width="18" style="55" customWidth="1"/>
    <col min="31" max="31" width="18" style="145" customWidth="1"/>
    <col min="32" max="32" width="18" style="55" customWidth="1"/>
    <col min="33" max="33" width="18" style="145" customWidth="1"/>
    <col min="34" max="34" width="18" style="55" customWidth="1"/>
    <col min="35" max="35" width="18" style="145" customWidth="1"/>
    <col min="36" max="36" width="18" style="55" customWidth="1"/>
    <col min="37" max="37" width="18" style="145" customWidth="1"/>
    <col min="38" max="38" width="18" style="55" customWidth="1"/>
    <col min="39" max="39" width="18" style="145" customWidth="1"/>
    <col min="40" max="40" width="18" style="76" customWidth="1"/>
    <col min="41" max="41" width="18" style="145" customWidth="1"/>
    <col min="42" max="42" width="16.140625" style="55" customWidth="1"/>
    <col min="43" max="43" width="18" style="55" customWidth="1"/>
    <col min="44" max="44" width="16.140625" style="55" customWidth="1"/>
    <col min="45" max="49" width="18" style="55" customWidth="1"/>
    <col min="50" max="50" width="16.140625" style="55" customWidth="1"/>
    <col min="51" max="51" width="18" style="55" customWidth="1"/>
    <col min="52" max="52" width="16.140625" style="55" customWidth="1"/>
    <col min="53" max="53" width="15" style="55" customWidth="1"/>
    <col min="54" max="54" width="16.140625" customWidth="1"/>
    <col min="55" max="55" width="15" customWidth="1"/>
    <col min="56" max="56" width="16.140625" customWidth="1"/>
    <col min="57" max="57" width="15" customWidth="1"/>
    <col min="58" max="58" width="14.5703125" customWidth="1"/>
    <col min="59" max="59" width="13.7109375" customWidth="1"/>
    <col min="60" max="60" width="14" customWidth="1"/>
    <col min="61" max="61" width="14.7109375" customWidth="1"/>
    <col min="62" max="64" width="15" customWidth="1"/>
    <col min="65" max="65" width="16.140625" customWidth="1"/>
    <col min="66" max="66" width="17.85546875" bestFit="1" customWidth="1"/>
    <col min="67" max="67" width="13" customWidth="1"/>
    <col min="68" max="68" width="17.85546875" bestFit="1" customWidth="1"/>
    <col min="69" max="69" width="13.7109375" customWidth="1"/>
    <col min="70" max="70" width="14.28515625" customWidth="1"/>
    <col min="71" max="71" width="13.42578125" customWidth="1"/>
    <col min="72" max="72" width="13.7109375" customWidth="1"/>
    <col min="73" max="73" width="14" customWidth="1"/>
  </cols>
  <sheetData>
    <row r="1" spans="1:74" s="28" customFormat="1" x14ac:dyDescent="0.25">
      <c r="A1" s="28" t="s">
        <v>24</v>
      </c>
      <c r="B1" s="197">
        <v>45565</v>
      </c>
      <c r="C1" s="144" t="s">
        <v>240</v>
      </c>
      <c r="D1" s="197">
        <v>45473</v>
      </c>
      <c r="E1" s="144" t="s">
        <v>231</v>
      </c>
      <c r="F1" s="197">
        <v>45382</v>
      </c>
      <c r="G1" s="144" t="s">
        <v>230</v>
      </c>
      <c r="H1" s="197">
        <v>45291</v>
      </c>
      <c r="I1" s="144" t="s">
        <v>225</v>
      </c>
      <c r="J1" s="197">
        <v>45199</v>
      </c>
      <c r="K1" s="144" t="s">
        <v>218</v>
      </c>
      <c r="L1" s="197">
        <v>45107</v>
      </c>
      <c r="M1" s="144" t="s">
        <v>215</v>
      </c>
      <c r="N1" s="197">
        <v>45016</v>
      </c>
      <c r="O1" s="144" t="s">
        <v>213</v>
      </c>
      <c r="P1" s="78">
        <v>44926</v>
      </c>
      <c r="Q1" s="144" t="s">
        <v>208</v>
      </c>
      <c r="R1" s="78">
        <v>44834</v>
      </c>
      <c r="S1" s="144" t="s">
        <v>205</v>
      </c>
      <c r="T1" s="197">
        <v>44742</v>
      </c>
      <c r="U1" s="144" t="s">
        <v>200</v>
      </c>
      <c r="V1" s="197"/>
      <c r="W1" s="144"/>
      <c r="X1" s="224"/>
      <c r="Y1" s="144"/>
      <c r="Z1" s="78"/>
      <c r="AA1" s="144"/>
      <c r="AB1" s="78"/>
      <c r="AC1" s="144"/>
      <c r="AD1" s="78"/>
      <c r="AE1" s="144"/>
      <c r="AF1" s="78"/>
      <c r="AG1" s="144"/>
      <c r="AH1" s="78"/>
      <c r="AI1" s="144"/>
      <c r="AJ1" s="78"/>
      <c r="AK1" s="144"/>
      <c r="AL1" s="78"/>
      <c r="AM1" s="144"/>
      <c r="AN1" s="78"/>
      <c r="AO1" s="144"/>
      <c r="AP1" s="78"/>
      <c r="AQ1" s="79"/>
      <c r="AR1" s="78"/>
      <c r="AS1" s="79"/>
      <c r="AT1" s="78"/>
      <c r="AU1" s="79"/>
      <c r="AV1" s="78"/>
      <c r="AW1" s="79"/>
      <c r="AX1" s="78"/>
      <c r="AY1" s="79"/>
      <c r="AZ1" s="78"/>
      <c r="BA1" s="79"/>
      <c r="BB1" s="29"/>
      <c r="BC1" s="30"/>
      <c r="BD1" s="29"/>
      <c r="BE1" s="30"/>
      <c r="BF1" s="29"/>
      <c r="BG1" s="30"/>
      <c r="BH1" s="29"/>
      <c r="BI1" s="30"/>
      <c r="BJ1" s="29"/>
      <c r="BK1" s="30"/>
      <c r="BL1" s="29"/>
      <c r="BM1" s="30"/>
      <c r="BN1" s="29"/>
      <c r="BO1" s="30"/>
      <c r="BP1" s="29"/>
      <c r="BQ1" s="30"/>
      <c r="BR1" s="29"/>
      <c r="BS1" s="30"/>
      <c r="BT1" s="29"/>
    </row>
    <row r="2" spans="1:74" x14ac:dyDescent="0.25">
      <c r="AS2" s="76"/>
      <c r="AX2" s="76"/>
      <c r="AY2" s="76"/>
    </row>
    <row r="3" spans="1:74" x14ac:dyDescent="0.25">
      <c r="A3" s="87"/>
      <c r="AS3" s="76"/>
      <c r="AX3" s="76"/>
      <c r="AY3" s="76"/>
    </row>
    <row r="4" spans="1:74" x14ac:dyDescent="0.25">
      <c r="A4" s="87" t="s">
        <v>17</v>
      </c>
      <c r="B4" s="15">
        <v>3539.6363619999993</v>
      </c>
      <c r="C4" s="146">
        <v>1441.2408159999995</v>
      </c>
      <c r="D4" s="146">
        <v>2098.3955469999996</v>
      </c>
      <c r="E4" s="146">
        <v>1014.8068440000001</v>
      </c>
      <c r="F4" s="15">
        <v>1083.5887029999997</v>
      </c>
      <c r="G4" s="146">
        <v>1083.5887029999997</v>
      </c>
      <c r="H4" s="15">
        <v>3688.0963759999995</v>
      </c>
      <c r="I4" s="146">
        <v>1246.8886790000001</v>
      </c>
      <c r="J4" s="15">
        <v>2441.2076989999996</v>
      </c>
      <c r="K4" s="146">
        <v>740.35305899999992</v>
      </c>
      <c r="L4" s="146">
        <v>1700.8546390000001</v>
      </c>
      <c r="M4" s="146">
        <v>922.68832600000007</v>
      </c>
      <c r="N4" s="146">
        <v>778.16631400000006</v>
      </c>
      <c r="O4" s="146">
        <v>778.16631400000006</v>
      </c>
      <c r="P4" s="146">
        <v>2784.6953500000004</v>
      </c>
      <c r="Q4" s="146">
        <v>767.93943699999977</v>
      </c>
      <c r="R4" s="15">
        <v>2016.7559120000003</v>
      </c>
      <c r="S4" s="146">
        <v>616.691642</v>
      </c>
      <c r="T4" s="146">
        <v>1400.0642710000002</v>
      </c>
      <c r="U4" s="146">
        <v>702.23904900000002</v>
      </c>
      <c r="V4" s="146"/>
      <c r="W4" s="146"/>
      <c r="X4" s="226"/>
      <c r="Y4" s="146"/>
      <c r="Z4" s="15"/>
      <c r="AA4" s="146"/>
      <c r="AB4" s="15"/>
      <c r="AC4" s="146"/>
      <c r="AD4" s="15"/>
      <c r="AE4" s="146"/>
      <c r="AF4" s="15"/>
      <c r="AG4" s="146"/>
      <c r="AH4" s="15"/>
      <c r="AI4" s="146"/>
      <c r="AJ4" s="15"/>
      <c r="AK4" s="146"/>
      <c r="AL4" s="15"/>
      <c r="AM4" s="146"/>
      <c r="AN4" s="15"/>
      <c r="AO4" s="146"/>
      <c r="AP4" s="15"/>
      <c r="AQ4" s="15"/>
      <c r="AR4" s="15"/>
      <c r="AS4" s="15"/>
      <c r="AT4" s="15"/>
      <c r="AU4" s="15"/>
      <c r="AV4" s="15"/>
      <c r="AW4" s="15"/>
      <c r="AX4" s="15"/>
      <c r="AY4" s="15"/>
      <c r="AZ4" s="15"/>
      <c r="BA4" s="15"/>
      <c r="BB4" s="15"/>
      <c r="BC4" s="15"/>
      <c r="BD4" s="12"/>
      <c r="BE4" s="12"/>
      <c r="BF4" s="15"/>
      <c r="BG4" s="15"/>
      <c r="BH4" s="15"/>
      <c r="BI4" s="15"/>
      <c r="BJ4" s="15"/>
      <c r="BK4" s="15"/>
      <c r="BL4" s="15"/>
      <c r="BM4" s="15"/>
      <c r="BN4" s="15"/>
      <c r="BO4" s="15"/>
      <c r="BP4" s="15"/>
      <c r="BQ4" s="15"/>
      <c r="BR4" s="15"/>
      <c r="BS4" s="15"/>
      <c r="BT4" s="51"/>
      <c r="BU4" s="14"/>
    </row>
    <row r="5" spans="1:74" x14ac:dyDescent="0.25">
      <c r="A5" s="88" t="s">
        <v>18</v>
      </c>
      <c r="B5" s="16">
        <v>102.678827</v>
      </c>
      <c r="C5" s="16">
        <v>32.425166759999989</v>
      </c>
      <c r="D5" s="16">
        <v>70.253660240000016</v>
      </c>
      <c r="E5" s="16">
        <v>28.78890624000001</v>
      </c>
      <c r="F5" s="16">
        <v>48.163599999999995</v>
      </c>
      <c r="G5" s="16">
        <v>48.163599999999995</v>
      </c>
      <c r="H5" s="16">
        <v>124.92645200000001</v>
      </c>
      <c r="I5" s="16">
        <v>39.948907319999989</v>
      </c>
      <c r="J5" s="16">
        <v>86.425699829999999</v>
      </c>
      <c r="K5" s="16">
        <v>26.752130229999988</v>
      </c>
      <c r="L5" s="16">
        <v>59.697861550000013</v>
      </c>
      <c r="M5" s="16">
        <v>25.853075380000018</v>
      </c>
      <c r="N5" s="147">
        <v>33.844786170000006</v>
      </c>
      <c r="O5" s="147">
        <v>33.844786170000006</v>
      </c>
      <c r="P5" s="147">
        <v>62.530096179999994</v>
      </c>
      <c r="Q5" s="147">
        <v>17.175146829999996</v>
      </c>
      <c r="R5" s="16">
        <v>45.354949870000013</v>
      </c>
      <c r="S5" s="147">
        <v>12.194962</v>
      </c>
      <c r="T5" s="147">
        <v>33.159987870000009</v>
      </c>
      <c r="U5" s="147">
        <v>12.129771520000009</v>
      </c>
      <c r="V5" s="147"/>
      <c r="W5" s="147"/>
      <c r="X5" s="227"/>
      <c r="Y5" s="147"/>
      <c r="Z5" s="16"/>
      <c r="AA5" s="147"/>
      <c r="AB5" s="16"/>
      <c r="AC5" s="147"/>
      <c r="AD5" s="16"/>
      <c r="AE5" s="147"/>
      <c r="AF5" s="16"/>
      <c r="AG5" s="147"/>
      <c r="AH5" s="16"/>
      <c r="AI5" s="147"/>
      <c r="AJ5" s="16"/>
      <c r="AK5" s="147"/>
      <c r="AL5" s="16"/>
      <c r="AM5" s="147"/>
      <c r="AN5" s="16"/>
      <c r="AO5" s="147"/>
      <c r="AP5" s="16"/>
      <c r="AQ5" s="16"/>
      <c r="AR5" s="16"/>
      <c r="AS5" s="16"/>
      <c r="AT5" s="16"/>
      <c r="AU5" s="16"/>
      <c r="AV5" s="16"/>
      <c r="AW5" s="16"/>
      <c r="AX5" s="16"/>
      <c r="AY5" s="16"/>
      <c r="AZ5" s="16"/>
      <c r="BA5" s="16"/>
      <c r="BB5" s="16"/>
      <c r="BC5" s="16"/>
      <c r="BD5" s="13"/>
      <c r="BE5" s="13"/>
      <c r="BF5" s="16"/>
      <c r="BG5" s="16"/>
      <c r="BH5" s="16"/>
      <c r="BI5" s="16"/>
      <c r="BJ5" s="16"/>
      <c r="BK5" s="16"/>
      <c r="BL5" s="16"/>
      <c r="BM5" s="16"/>
      <c r="BN5" s="16"/>
      <c r="BO5" s="13"/>
      <c r="BP5" s="13"/>
      <c r="BQ5" s="13"/>
      <c r="BR5" s="13"/>
      <c r="BS5" s="13"/>
      <c r="BT5" s="52"/>
      <c r="BU5" s="13"/>
    </row>
    <row r="6" spans="1:74" x14ac:dyDescent="0.25">
      <c r="A6" s="87" t="s">
        <v>19</v>
      </c>
      <c r="B6" s="15">
        <f t="shared" ref="B6:C6" si="0">B4-B5</f>
        <v>3436.9575349999991</v>
      </c>
      <c r="C6" s="146">
        <f t="shared" si="0"/>
        <v>1408.8156492399996</v>
      </c>
      <c r="D6" s="146">
        <v>2028.1418867599996</v>
      </c>
      <c r="E6" s="146">
        <v>986.01793776000011</v>
      </c>
      <c r="F6" s="15">
        <v>1035.4251029999996</v>
      </c>
      <c r="G6" s="146">
        <v>1035.4251029999996</v>
      </c>
      <c r="H6" s="15">
        <v>3563.1699239999994</v>
      </c>
      <c r="I6" s="146">
        <v>1206.9397716800001</v>
      </c>
      <c r="J6" s="15">
        <v>2354.7819991699994</v>
      </c>
      <c r="K6" s="146">
        <v>713.60092876999988</v>
      </c>
      <c r="L6" s="146">
        <v>1641.1567774500002</v>
      </c>
      <c r="M6" s="146">
        <v>896.83525062000001</v>
      </c>
      <c r="N6" s="146">
        <v>744.32152783000004</v>
      </c>
      <c r="O6" s="146">
        <v>744.32152783000004</v>
      </c>
      <c r="P6" s="146">
        <v>2722.1652538200005</v>
      </c>
      <c r="Q6" s="146">
        <v>750.76429016999975</v>
      </c>
      <c r="R6" s="15">
        <v>1971.4009621300004</v>
      </c>
      <c r="S6" s="146">
        <v>604.49667999999997</v>
      </c>
      <c r="T6" s="146">
        <v>1366.9042831300003</v>
      </c>
      <c r="U6" s="146">
        <v>690.10927748000006</v>
      </c>
      <c r="V6" s="146"/>
      <c r="W6" s="146"/>
      <c r="X6" s="226"/>
      <c r="Y6" s="146"/>
      <c r="Z6" s="15"/>
      <c r="AA6" s="146"/>
      <c r="AB6" s="15"/>
      <c r="AC6" s="146"/>
      <c r="AD6" s="15"/>
      <c r="AE6" s="146"/>
      <c r="AF6" s="15"/>
      <c r="AG6" s="146"/>
      <c r="AH6" s="15"/>
      <c r="AI6" s="146"/>
      <c r="AJ6" s="15"/>
      <c r="AK6" s="146"/>
      <c r="AL6" s="15"/>
      <c r="AM6" s="146"/>
      <c r="AN6" s="15"/>
      <c r="AO6" s="146"/>
      <c r="AP6" s="15"/>
      <c r="AQ6" s="15"/>
      <c r="AR6" s="15"/>
      <c r="AS6" s="15"/>
      <c r="AT6" s="15"/>
      <c r="AU6" s="15"/>
      <c r="AV6" s="15"/>
      <c r="AW6" s="15"/>
      <c r="AX6" s="15"/>
      <c r="AY6" s="15"/>
      <c r="AZ6" s="15"/>
      <c r="BA6" s="15"/>
      <c r="BB6" s="15"/>
      <c r="BC6" s="15"/>
      <c r="BD6" s="12"/>
      <c r="BE6" s="12"/>
      <c r="BF6" s="15"/>
      <c r="BG6" s="15"/>
      <c r="BH6" s="15"/>
      <c r="BI6" s="15"/>
      <c r="BJ6" s="15"/>
      <c r="BK6" s="15"/>
      <c r="BL6" s="15"/>
      <c r="BM6" s="15"/>
      <c r="BN6" s="15"/>
      <c r="BO6" s="15"/>
      <c r="BP6" s="15"/>
      <c r="BQ6" s="15"/>
      <c r="BR6" s="15"/>
      <c r="BS6" s="15"/>
      <c r="BT6" s="15"/>
      <c r="BU6" s="14"/>
    </row>
    <row r="7" spans="1:74" x14ac:dyDescent="0.25">
      <c r="A7" s="87"/>
      <c r="B7" s="53"/>
      <c r="C7" s="148"/>
      <c r="D7" s="148"/>
      <c r="E7" s="148"/>
      <c r="F7" s="53"/>
      <c r="G7" s="148"/>
      <c r="H7" s="53"/>
      <c r="I7" s="148"/>
      <c r="J7" s="53"/>
      <c r="K7" s="148"/>
      <c r="L7" s="146"/>
      <c r="M7" s="146"/>
      <c r="N7" s="146"/>
      <c r="O7" s="148"/>
      <c r="P7" s="146"/>
      <c r="Q7" s="148"/>
      <c r="R7" s="53"/>
      <c r="S7" s="148"/>
      <c r="T7" s="146"/>
      <c r="U7" s="146"/>
      <c r="V7" s="148"/>
      <c r="W7" s="148"/>
      <c r="X7" s="226"/>
      <c r="Y7" s="146"/>
      <c r="Z7" s="53"/>
      <c r="AA7" s="148"/>
      <c r="AB7" s="53"/>
      <c r="AC7" s="148"/>
      <c r="AD7" s="53"/>
      <c r="AE7" s="148"/>
      <c r="AF7" s="53"/>
      <c r="AG7" s="148"/>
      <c r="AH7" s="53"/>
      <c r="AI7" s="148"/>
      <c r="AJ7" s="53"/>
      <c r="AK7" s="148"/>
      <c r="AL7" s="15"/>
      <c r="AM7" s="146"/>
      <c r="AN7" s="15"/>
      <c r="AO7" s="148"/>
      <c r="AP7" s="53"/>
      <c r="AQ7" s="53"/>
      <c r="AR7" s="53"/>
      <c r="AS7" s="15"/>
      <c r="AT7" s="53"/>
      <c r="AU7" s="53"/>
      <c r="AV7" s="53"/>
      <c r="AW7" s="53"/>
      <c r="AX7" s="15"/>
      <c r="AY7" s="15"/>
      <c r="AZ7" s="15"/>
      <c r="BA7" s="15"/>
      <c r="BB7" s="53"/>
      <c r="BC7" s="53"/>
      <c r="BD7" s="12"/>
      <c r="BE7" s="12"/>
      <c r="BF7" s="15"/>
      <c r="BG7" s="15"/>
      <c r="BH7" s="15"/>
      <c r="BI7" s="15"/>
      <c r="BJ7" s="15"/>
      <c r="BK7" s="15"/>
      <c r="BL7" s="15"/>
      <c r="BM7" s="15"/>
      <c r="BN7" s="15"/>
      <c r="BO7" s="12"/>
      <c r="BP7" s="12"/>
      <c r="BQ7" s="12"/>
      <c r="BR7" s="12"/>
      <c r="BS7" s="12"/>
      <c r="BT7" s="14"/>
      <c r="BU7" s="14"/>
    </row>
    <row r="8" spans="1:74" x14ac:dyDescent="0.25">
      <c r="A8" s="87" t="s">
        <v>20</v>
      </c>
      <c r="B8" s="110">
        <v>29674.462294999998</v>
      </c>
      <c r="C8" s="149">
        <f>B8</f>
        <v>29674.462294999998</v>
      </c>
      <c r="D8" s="149">
        <v>27879.217993000002</v>
      </c>
      <c r="E8" s="149">
        <v>27879.217993000002</v>
      </c>
      <c r="F8" s="110">
        <v>27004.457825000001</v>
      </c>
      <c r="G8" s="149">
        <v>27004.457825000001</v>
      </c>
      <c r="H8" s="110">
        <v>28596.668047000006</v>
      </c>
      <c r="I8" s="149">
        <v>28596.668047000006</v>
      </c>
      <c r="J8" s="110">
        <v>27471.058007</v>
      </c>
      <c r="K8" s="149">
        <v>27471.058007</v>
      </c>
      <c r="L8" s="149">
        <v>26974.628883999998</v>
      </c>
      <c r="M8" s="149">
        <v>26974.628883999998</v>
      </c>
      <c r="N8" s="146">
        <v>24092.406427999998</v>
      </c>
      <c r="O8" s="146">
        <v>24092.406427999998</v>
      </c>
      <c r="P8" s="146">
        <v>25008.750738000002</v>
      </c>
      <c r="Q8" s="146">
        <v>25008.750738000002</v>
      </c>
      <c r="R8" s="15">
        <v>23863.273188000006</v>
      </c>
      <c r="S8" s="146">
        <v>23863.273188000006</v>
      </c>
      <c r="T8" s="146">
        <v>22993.458896</v>
      </c>
      <c r="U8" s="146">
        <v>22993.458896</v>
      </c>
      <c r="V8" s="146"/>
      <c r="W8" s="146"/>
      <c r="X8" s="226"/>
      <c r="Y8" s="146"/>
      <c r="Z8" s="15"/>
      <c r="AA8" s="146"/>
      <c r="AB8" s="15"/>
      <c r="AC8" s="146"/>
      <c r="AD8" s="15"/>
      <c r="AE8" s="146"/>
      <c r="AF8" s="15"/>
      <c r="AG8" s="146"/>
      <c r="AH8" s="15"/>
      <c r="AI8" s="146"/>
      <c r="AJ8" s="15"/>
      <c r="AK8" s="146"/>
      <c r="AL8" s="15"/>
      <c r="AM8" s="146"/>
      <c r="AN8" s="15"/>
      <c r="AO8" s="146"/>
      <c r="AP8" s="15"/>
      <c r="AQ8" s="15"/>
      <c r="AR8" s="15"/>
      <c r="AS8" s="15"/>
      <c r="AT8" s="15"/>
      <c r="AU8" s="15"/>
      <c r="AV8" s="15"/>
      <c r="AW8" s="15"/>
      <c r="AX8" s="15"/>
      <c r="AY8" s="15"/>
      <c r="AZ8" s="15"/>
      <c r="BA8" s="15"/>
      <c r="BB8" s="15"/>
      <c r="BC8" s="15"/>
      <c r="BD8" s="12"/>
      <c r="BE8" s="12"/>
      <c r="BF8" s="15"/>
      <c r="BG8" s="15"/>
      <c r="BH8" s="15"/>
      <c r="BI8" s="15"/>
      <c r="BJ8" s="15"/>
      <c r="BK8" s="15"/>
      <c r="BL8" s="15"/>
      <c r="BM8" s="15"/>
      <c r="BN8" s="15"/>
      <c r="BO8" s="12"/>
      <c r="BP8" s="12"/>
      <c r="BQ8" s="12"/>
      <c r="BR8" s="12"/>
      <c r="BS8" s="12"/>
      <c r="BT8" s="12"/>
      <c r="BU8" s="12"/>
    </row>
    <row r="9" spans="1:74" x14ac:dyDescent="0.25">
      <c r="A9" s="88" t="s">
        <v>21</v>
      </c>
      <c r="B9" s="81">
        <v>2095.019953</v>
      </c>
      <c r="C9" s="223">
        <f>B9</f>
        <v>2095.019953</v>
      </c>
      <c r="D9" s="223">
        <v>1825.4451200000001</v>
      </c>
      <c r="E9" s="223">
        <v>1825.4451200000001</v>
      </c>
      <c r="F9" s="81">
        <v>1862.0220260000001</v>
      </c>
      <c r="G9" s="223">
        <v>1862.0220260000001</v>
      </c>
      <c r="H9" s="81">
        <v>1903.4880009999999</v>
      </c>
      <c r="I9" s="223">
        <v>1903.4880009999999</v>
      </c>
      <c r="J9" s="81">
        <v>1451.3263010000001</v>
      </c>
      <c r="K9" s="223">
        <v>1451.3263010000001</v>
      </c>
      <c r="L9" s="223">
        <v>1744.0614660000001</v>
      </c>
      <c r="M9" s="223">
        <v>1744.0614660000001</v>
      </c>
      <c r="N9" s="147">
        <v>1658.6592149999999</v>
      </c>
      <c r="O9" s="147">
        <v>1658.6592149999999</v>
      </c>
      <c r="P9" s="147">
        <v>1768.503999</v>
      </c>
      <c r="Q9" s="147">
        <v>1768.503999</v>
      </c>
      <c r="R9" s="81">
        <v>1247.14905</v>
      </c>
      <c r="S9" s="147">
        <v>1247.14905</v>
      </c>
      <c r="T9" s="147">
        <v>1259.344012</v>
      </c>
      <c r="U9" s="147">
        <v>1259.344012</v>
      </c>
      <c r="V9" s="147"/>
      <c r="W9" s="147"/>
      <c r="X9" s="228"/>
      <c r="Y9" s="147"/>
      <c r="Z9" s="81"/>
      <c r="AA9" s="147"/>
      <c r="AB9" s="81"/>
      <c r="AC9" s="147"/>
      <c r="AD9" s="16"/>
      <c r="AE9" s="147"/>
      <c r="AF9" s="16"/>
      <c r="AG9" s="147"/>
      <c r="AH9" s="16"/>
      <c r="AI9" s="147"/>
      <c r="AJ9" s="16"/>
      <c r="AK9" s="147"/>
      <c r="AL9" s="16"/>
      <c r="AM9" s="147"/>
      <c r="AN9" s="16"/>
      <c r="AO9" s="147"/>
      <c r="AP9" s="16"/>
      <c r="AQ9" s="16"/>
      <c r="AR9" s="16"/>
      <c r="AS9" s="16"/>
      <c r="AT9" s="16"/>
      <c r="AU9" s="16"/>
      <c r="AV9" s="16"/>
      <c r="AW9" s="16"/>
      <c r="AX9" s="16"/>
      <c r="AY9" s="16"/>
      <c r="AZ9" s="16"/>
      <c r="BA9" s="16"/>
      <c r="BB9" s="16"/>
      <c r="BC9" s="16"/>
      <c r="BD9" s="13"/>
      <c r="BE9" s="13"/>
      <c r="BF9" s="16"/>
      <c r="BG9" s="16"/>
      <c r="BH9" s="16"/>
      <c r="BI9" s="16"/>
      <c r="BJ9" s="16"/>
      <c r="BK9" s="16"/>
      <c r="BL9" s="16"/>
      <c r="BM9" s="16"/>
      <c r="BN9" s="16"/>
      <c r="BO9" s="16"/>
      <c r="BP9" s="16"/>
      <c r="BQ9" s="16"/>
      <c r="BR9" s="16"/>
      <c r="BS9" s="16"/>
      <c r="BT9" s="16"/>
      <c r="BU9" s="16"/>
    </row>
    <row r="10" spans="1:74" x14ac:dyDescent="0.25">
      <c r="A10" s="87" t="s">
        <v>22</v>
      </c>
      <c r="B10" s="110">
        <f t="shared" ref="B10:C10" si="1">B8-B9</f>
        <v>27579.442341999998</v>
      </c>
      <c r="C10" s="149">
        <f t="shared" si="1"/>
        <v>27579.442341999998</v>
      </c>
      <c r="D10" s="149">
        <v>26053.772873000002</v>
      </c>
      <c r="E10" s="149">
        <v>26053.772873000002</v>
      </c>
      <c r="F10" s="110">
        <v>25142.435799000003</v>
      </c>
      <c r="G10" s="149">
        <v>25142.435799000003</v>
      </c>
      <c r="H10" s="110">
        <v>26693.180046000005</v>
      </c>
      <c r="I10" s="149">
        <v>26693.180046000005</v>
      </c>
      <c r="J10" s="110">
        <v>26019.731705999999</v>
      </c>
      <c r="K10" s="149">
        <v>26019.731705999999</v>
      </c>
      <c r="L10" s="149">
        <v>25230.567417999999</v>
      </c>
      <c r="M10" s="149">
        <v>25230.567417999999</v>
      </c>
      <c r="N10" s="146">
        <v>22433.747212999999</v>
      </c>
      <c r="O10" s="146">
        <v>22433.747212999999</v>
      </c>
      <c r="P10" s="149">
        <v>23240.246739000002</v>
      </c>
      <c r="Q10" s="146">
        <v>23240.246739000002</v>
      </c>
      <c r="R10" s="15">
        <v>22616.124138000006</v>
      </c>
      <c r="S10" s="146">
        <v>22616.124138000006</v>
      </c>
      <c r="T10" s="146">
        <v>21734.114883999999</v>
      </c>
      <c r="U10" s="146">
        <v>21734.114883999999</v>
      </c>
      <c r="V10" s="146"/>
      <c r="W10" s="146"/>
      <c r="X10" s="226"/>
      <c r="Y10" s="146"/>
      <c r="Z10" s="15"/>
      <c r="AA10" s="146"/>
      <c r="AB10" s="15"/>
      <c r="AC10" s="146"/>
      <c r="AD10" s="15"/>
      <c r="AE10" s="146"/>
      <c r="AF10" s="15"/>
      <c r="AG10" s="146"/>
      <c r="AH10" s="15"/>
      <c r="AI10" s="146"/>
      <c r="AJ10" s="15"/>
      <c r="AK10" s="146"/>
      <c r="AL10" s="15"/>
      <c r="AM10" s="146"/>
      <c r="AN10" s="15"/>
      <c r="AO10" s="146"/>
      <c r="AP10" s="15"/>
      <c r="AQ10" s="15"/>
      <c r="AR10" s="15"/>
      <c r="AS10" s="15"/>
      <c r="AT10" s="15"/>
      <c r="AU10" s="15"/>
      <c r="AV10" s="15"/>
      <c r="AW10" s="15"/>
      <c r="AX10" s="15"/>
      <c r="AY10" s="15"/>
      <c r="AZ10" s="15"/>
      <c r="BA10" s="15"/>
      <c r="BB10" s="15"/>
      <c r="BC10" s="15"/>
      <c r="BD10" s="12"/>
      <c r="BE10" s="12"/>
      <c r="BF10" s="15"/>
      <c r="BG10" s="15"/>
      <c r="BH10" s="15"/>
      <c r="BI10" s="15"/>
      <c r="BJ10" s="15"/>
      <c r="BK10" s="15"/>
      <c r="BL10" s="15"/>
      <c r="BM10" s="15"/>
      <c r="BN10" s="15"/>
      <c r="BO10" s="12"/>
      <c r="BP10" s="12"/>
      <c r="BQ10" s="12"/>
      <c r="BR10" s="12"/>
      <c r="BS10" s="12"/>
      <c r="BT10" s="12"/>
      <c r="BU10" s="12"/>
    </row>
    <row r="11" spans="1:74" x14ac:dyDescent="0.25">
      <c r="A11" s="87"/>
      <c r="B11" s="258"/>
      <c r="C11" s="259"/>
      <c r="D11" s="259"/>
      <c r="E11" s="259"/>
      <c r="F11" s="258"/>
      <c r="G11" s="259"/>
      <c r="H11" s="258"/>
      <c r="I11" s="259"/>
      <c r="J11" s="110"/>
      <c r="K11" s="149"/>
      <c r="L11" s="149"/>
      <c r="M11" s="149"/>
      <c r="N11" s="146"/>
      <c r="O11" s="148"/>
      <c r="P11" s="146"/>
      <c r="Q11" s="148"/>
      <c r="R11" s="15"/>
      <c r="S11" s="148"/>
      <c r="T11" s="146"/>
      <c r="U11" s="146"/>
      <c r="V11" s="146"/>
      <c r="W11" s="146"/>
      <c r="X11" s="226"/>
      <c r="Y11" s="146"/>
      <c r="Z11" s="53"/>
      <c r="AA11" s="148"/>
      <c r="AB11" s="53"/>
      <c r="AC11" s="148"/>
      <c r="AD11" s="15"/>
      <c r="AE11" s="146"/>
      <c r="AF11" s="15"/>
      <c r="AG11" s="146"/>
      <c r="AH11" s="53"/>
      <c r="AI11" s="148"/>
      <c r="AJ11" s="53"/>
      <c r="AK11" s="148"/>
      <c r="AL11" s="15"/>
      <c r="AM11" s="146"/>
      <c r="AN11" s="15"/>
      <c r="AO11" s="148"/>
      <c r="AP11" s="53"/>
      <c r="AQ11" s="53"/>
      <c r="AR11" s="53"/>
      <c r="AS11" s="15"/>
      <c r="AT11" s="53"/>
      <c r="AU11" s="53"/>
      <c r="AV11" s="53"/>
      <c r="AW11" s="53"/>
      <c r="AX11" s="15"/>
      <c r="AY11" s="15"/>
      <c r="AZ11" s="53"/>
      <c r="BA11" s="53"/>
      <c r="BB11" s="53"/>
      <c r="BC11" s="53"/>
      <c r="BD11" s="12"/>
      <c r="BE11" s="12"/>
      <c r="BF11" s="15"/>
      <c r="BG11" s="15"/>
      <c r="BH11" s="15"/>
      <c r="BI11" s="15"/>
      <c r="BJ11" s="15"/>
      <c r="BK11" s="15"/>
      <c r="BL11" s="15"/>
      <c r="BM11" s="15"/>
      <c r="BN11" s="15"/>
      <c r="BO11" s="12"/>
      <c r="BP11" s="12"/>
      <c r="BQ11" s="12"/>
      <c r="BR11" s="12"/>
      <c r="BS11" s="12"/>
      <c r="BT11" s="14"/>
      <c r="BU11" s="14"/>
    </row>
    <row r="12" spans="1:74" x14ac:dyDescent="0.25">
      <c r="A12" s="87" t="s">
        <v>25</v>
      </c>
      <c r="B12" s="149">
        <f>(B10+D10+F10+H10)/4</f>
        <v>26367.207765000003</v>
      </c>
      <c r="C12" s="149">
        <f>(C10+D10)/2</f>
        <v>26816.607607500002</v>
      </c>
      <c r="D12" s="149">
        <v>25963.129572666669</v>
      </c>
      <c r="E12" s="149">
        <v>25598.104336000004</v>
      </c>
      <c r="F12" s="149">
        <v>25917.807922500004</v>
      </c>
      <c r="G12" s="149">
        <v>25917.807922500004</v>
      </c>
      <c r="H12" s="149">
        <v>24723.494624399998</v>
      </c>
      <c r="I12" s="149">
        <v>26356.455876</v>
      </c>
      <c r="J12" s="149">
        <v>24231.073269</v>
      </c>
      <c r="K12" s="149">
        <v>25625.149561999999</v>
      </c>
      <c r="L12" s="149">
        <v>23634.853789999997</v>
      </c>
      <c r="M12" s="149">
        <v>23832.157315500001</v>
      </c>
      <c r="N12" s="149">
        <v>22836.996976000002</v>
      </c>
      <c r="O12" s="149">
        <v>22836.996976000002</v>
      </c>
      <c r="P12" s="149">
        <v>22141.445477000001</v>
      </c>
      <c r="Q12" s="149">
        <v>22928.185438500004</v>
      </c>
      <c r="R12" s="110">
        <v>21866.745161499999</v>
      </c>
      <c r="S12" s="149">
        <v>22175.119511000004</v>
      </c>
      <c r="T12" s="149">
        <v>21616.952169333334</v>
      </c>
      <c r="U12" s="149">
        <v>21450.978147499998</v>
      </c>
      <c r="V12" s="149"/>
      <c r="W12" s="149"/>
      <c r="X12" s="229"/>
      <c r="Y12" s="149"/>
      <c r="Z12" s="110"/>
      <c r="AA12" s="149"/>
      <c r="AB12" s="110"/>
      <c r="AC12" s="149"/>
      <c r="AD12" s="110"/>
      <c r="AE12" s="149"/>
      <c r="AF12" s="110"/>
      <c r="AG12" s="149"/>
      <c r="AH12" s="110"/>
      <c r="AI12" s="149"/>
      <c r="AJ12" s="110"/>
      <c r="AK12" s="149"/>
      <c r="AL12" s="110"/>
      <c r="AM12" s="149"/>
      <c r="AN12" s="110"/>
      <c r="AO12" s="149"/>
      <c r="AP12" s="110"/>
      <c r="AQ12" s="110"/>
      <c r="AR12" s="15"/>
      <c r="AS12" s="110"/>
      <c r="AT12" s="15"/>
      <c r="AU12" s="110"/>
      <c r="AV12" s="110"/>
      <c r="AW12" s="110"/>
      <c r="AX12" s="15"/>
      <c r="AY12" s="15"/>
      <c r="AZ12" s="15"/>
      <c r="BA12" s="15"/>
      <c r="BB12" s="15"/>
      <c r="BC12" s="110"/>
      <c r="BD12" s="12"/>
      <c r="BE12" s="12"/>
      <c r="BF12" s="15"/>
      <c r="BG12" s="15"/>
      <c r="BH12" s="15"/>
      <c r="BI12" s="15"/>
      <c r="BJ12" s="15"/>
      <c r="BK12" s="15"/>
      <c r="BL12" s="15"/>
      <c r="BM12" s="15"/>
      <c r="BN12" s="15"/>
      <c r="BO12" s="15"/>
      <c r="BP12" s="12"/>
      <c r="BQ12" s="15"/>
      <c r="BR12" s="12"/>
      <c r="BS12" s="15"/>
      <c r="BT12" s="14"/>
      <c r="BU12" s="14"/>
    </row>
    <row r="13" spans="1:74" x14ac:dyDescent="0.25">
      <c r="A13" s="87"/>
      <c r="B13" s="258"/>
      <c r="C13" s="259"/>
      <c r="D13" s="259"/>
      <c r="E13" s="259"/>
      <c r="F13" s="258"/>
      <c r="G13" s="259"/>
      <c r="H13" s="258"/>
      <c r="I13" s="259"/>
      <c r="J13" s="110"/>
      <c r="K13" s="149"/>
      <c r="L13" s="259"/>
      <c r="M13" s="259"/>
      <c r="N13" s="146"/>
      <c r="O13" s="148"/>
      <c r="P13" s="146"/>
      <c r="Q13" s="146"/>
      <c r="R13" s="53"/>
      <c r="S13" s="148"/>
      <c r="T13" s="146"/>
      <c r="U13" s="146"/>
      <c r="V13" s="146"/>
      <c r="W13" s="146"/>
      <c r="X13" s="226"/>
      <c r="Y13" s="146"/>
      <c r="Z13" s="53"/>
      <c r="AA13" s="148"/>
      <c r="AB13" s="53"/>
      <c r="AC13" s="148"/>
      <c r="AD13" s="15"/>
      <c r="AE13" s="146"/>
      <c r="AF13" s="15"/>
      <c r="AG13" s="146"/>
      <c r="AH13" s="53"/>
      <c r="AI13" s="148"/>
      <c r="AJ13" s="53"/>
      <c r="AK13" s="148"/>
      <c r="AL13" s="53"/>
      <c r="AM13" s="148"/>
      <c r="AN13" s="15"/>
      <c r="AO13" s="148"/>
      <c r="AP13" s="53"/>
      <c r="AQ13" s="53"/>
      <c r="AR13" s="53"/>
      <c r="AS13" s="15"/>
      <c r="AT13" s="53"/>
      <c r="AU13" s="53"/>
      <c r="AV13" s="53"/>
      <c r="AW13" s="53"/>
      <c r="AX13" s="15"/>
      <c r="AY13" s="15"/>
      <c r="AZ13" s="53"/>
      <c r="BA13" s="53"/>
      <c r="BB13" s="53"/>
      <c r="BC13" s="53"/>
      <c r="BD13" s="12"/>
      <c r="BE13" s="12"/>
      <c r="BF13" s="15"/>
      <c r="BG13" s="15"/>
      <c r="BH13" s="15"/>
      <c r="BI13" s="15"/>
      <c r="BJ13" s="15"/>
      <c r="BK13" s="15"/>
      <c r="BL13" s="15"/>
      <c r="BM13" s="15"/>
      <c r="BN13" s="15"/>
      <c r="BO13" s="12"/>
      <c r="BP13" s="12"/>
      <c r="BQ13" s="12"/>
      <c r="BR13" s="12"/>
      <c r="BS13" s="12"/>
      <c r="BT13" s="14"/>
      <c r="BU13" s="14"/>
    </row>
    <row r="14" spans="1:74" x14ac:dyDescent="0.25">
      <c r="A14" s="87" t="s">
        <v>27</v>
      </c>
      <c r="B14" s="110">
        <f>B6/3*4</f>
        <v>4582.6100466666658</v>
      </c>
      <c r="C14" s="149">
        <f>C6*4</f>
        <v>5635.2625969599985</v>
      </c>
      <c r="D14" s="149">
        <v>4056.2837735199992</v>
      </c>
      <c r="E14" s="149">
        <v>3944.0717510400004</v>
      </c>
      <c r="F14" s="110">
        <v>4141.7004119999983</v>
      </c>
      <c r="G14" s="149">
        <v>4141.7004119999983</v>
      </c>
      <c r="H14" s="110">
        <v>3563.1699239999994</v>
      </c>
      <c r="I14" s="149">
        <v>4827.7590867200006</v>
      </c>
      <c r="J14" s="110">
        <v>3139.709332226666</v>
      </c>
      <c r="K14" s="149">
        <v>2854.4037150799995</v>
      </c>
      <c r="L14" s="149">
        <v>3282.3135549000003</v>
      </c>
      <c r="M14" s="149">
        <v>3587.34100248</v>
      </c>
      <c r="N14" s="146">
        <v>2977.2861113200001</v>
      </c>
      <c r="O14" s="146">
        <v>2977.2861113200001</v>
      </c>
      <c r="P14" s="146">
        <v>2722.1652538200005</v>
      </c>
      <c r="Q14" s="146">
        <v>3003.057160679999</v>
      </c>
      <c r="R14" s="15">
        <v>2628.5346161733337</v>
      </c>
      <c r="S14" s="146">
        <v>2417.9867199999999</v>
      </c>
      <c r="T14" s="146">
        <v>2733.8085662600006</v>
      </c>
      <c r="U14" s="146">
        <v>2760.4371099200002</v>
      </c>
      <c r="V14" s="146"/>
      <c r="W14" s="146"/>
      <c r="X14" s="226"/>
      <c r="Y14" s="146"/>
      <c r="Z14" s="15"/>
      <c r="AA14" s="146"/>
      <c r="AB14" s="15"/>
      <c r="AC14" s="146"/>
      <c r="AD14" s="15"/>
      <c r="AE14" s="146"/>
      <c r="AF14" s="15"/>
      <c r="AG14" s="146"/>
      <c r="AH14" s="15"/>
      <c r="AI14" s="146"/>
      <c r="AJ14" s="15"/>
      <c r="AK14" s="146"/>
      <c r="AL14" s="15"/>
      <c r="AM14" s="146"/>
      <c r="AN14" s="15"/>
      <c r="AO14" s="146"/>
      <c r="AP14" s="15"/>
      <c r="AQ14" s="15"/>
      <c r="AR14" s="15"/>
      <c r="AS14" s="15"/>
      <c r="AT14" s="15"/>
      <c r="AU14" s="15"/>
      <c r="AV14" s="15"/>
      <c r="AW14" s="15"/>
      <c r="AX14" s="15"/>
      <c r="AY14" s="15"/>
      <c r="AZ14" s="15"/>
      <c r="BA14" s="15"/>
      <c r="BB14" s="15"/>
      <c r="BC14" s="15"/>
      <c r="BD14" s="12"/>
      <c r="BE14" s="12"/>
      <c r="BF14" s="15"/>
      <c r="BG14" s="15"/>
      <c r="BH14" s="15"/>
      <c r="BI14" s="15"/>
      <c r="BJ14" s="15"/>
      <c r="BK14" s="15"/>
      <c r="BL14" s="15"/>
      <c r="BM14" s="15"/>
      <c r="BN14" s="15"/>
      <c r="BO14" s="15"/>
      <c r="BP14" s="15"/>
      <c r="BQ14" s="15"/>
      <c r="BR14" s="15"/>
      <c r="BS14" s="15"/>
      <c r="BT14" s="15"/>
      <c r="BU14" s="15"/>
    </row>
    <row r="15" spans="1:74" x14ac:dyDescent="0.25">
      <c r="A15" s="88" t="s">
        <v>26</v>
      </c>
      <c r="B15" s="16">
        <f>B12</f>
        <v>26367.207765000003</v>
      </c>
      <c r="C15" s="147">
        <f t="shared" ref="C15" si="2">C12</f>
        <v>26816.607607500002</v>
      </c>
      <c r="D15" s="147">
        <v>25963.129572666669</v>
      </c>
      <c r="E15" s="147">
        <v>25598.104336000004</v>
      </c>
      <c r="F15" s="16">
        <v>25917.807922500004</v>
      </c>
      <c r="G15" s="147">
        <v>25917.807922500004</v>
      </c>
      <c r="H15" s="16">
        <v>24723.494624399998</v>
      </c>
      <c r="I15" s="147">
        <v>26356.455876</v>
      </c>
      <c r="J15" s="16">
        <v>24231.073269</v>
      </c>
      <c r="K15" s="147">
        <v>25625.149561999999</v>
      </c>
      <c r="L15" s="147">
        <v>23634.853789999997</v>
      </c>
      <c r="M15" s="147">
        <v>23832.157315500001</v>
      </c>
      <c r="N15" s="147">
        <v>22836.996976000002</v>
      </c>
      <c r="O15" s="147">
        <v>22836.996976000002</v>
      </c>
      <c r="P15" s="147">
        <v>22141.445477000001</v>
      </c>
      <c r="Q15" s="147">
        <v>22928.185438500004</v>
      </c>
      <c r="R15" s="16">
        <v>21866.745161499999</v>
      </c>
      <c r="S15" s="147">
        <v>22175.119511000004</v>
      </c>
      <c r="T15" s="147">
        <v>21616.952169333334</v>
      </c>
      <c r="U15" s="147">
        <v>21450.978147499998</v>
      </c>
      <c r="V15" s="147"/>
      <c r="W15" s="147"/>
      <c r="X15" s="227"/>
      <c r="Y15" s="147"/>
      <c r="Z15" s="16"/>
      <c r="AA15" s="147"/>
      <c r="AB15" s="16"/>
      <c r="AC15" s="147"/>
      <c r="AD15" s="16"/>
      <c r="AE15" s="147"/>
      <c r="AF15" s="16"/>
      <c r="AG15" s="147"/>
      <c r="AH15" s="16"/>
      <c r="AI15" s="147"/>
      <c r="AJ15" s="16"/>
      <c r="AK15" s="147"/>
      <c r="AL15" s="16"/>
      <c r="AM15" s="147"/>
      <c r="AN15" s="16"/>
      <c r="AO15" s="147"/>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row>
    <row r="16" spans="1:74" ht="15.75" thickBot="1" x14ac:dyDescent="0.3">
      <c r="A16" s="11" t="s">
        <v>23</v>
      </c>
      <c r="B16" s="48">
        <f>B14/B15</f>
        <v>0.17379959560032182</v>
      </c>
      <c r="C16" s="150">
        <f>C14/C15</f>
        <v>0.21014077095209993</v>
      </c>
      <c r="D16" s="150">
        <v>0.15623246658948053</v>
      </c>
      <c r="E16" s="150">
        <v>0.15407671205923004</v>
      </c>
      <c r="F16" s="48">
        <v>0.15980133907869837</v>
      </c>
      <c r="G16" s="150">
        <v>0.15980133907869837</v>
      </c>
      <c r="H16" s="48">
        <v>0.14412080404213778</v>
      </c>
      <c r="I16" s="150">
        <v>0.18317178566926076</v>
      </c>
      <c r="J16" s="48">
        <v>0.12957367993449345</v>
      </c>
      <c r="K16" s="150">
        <v>0.11139071435168701</v>
      </c>
      <c r="L16" s="150">
        <v>0.13887598307414792</v>
      </c>
      <c r="M16" s="150">
        <v>0.15052523172742147</v>
      </c>
      <c r="N16" s="150">
        <v>0.13037117421563388</v>
      </c>
      <c r="O16" s="150">
        <v>0.13037117421563388</v>
      </c>
      <c r="P16" s="150">
        <v>0.12294433336105902</v>
      </c>
      <c r="Q16" s="150">
        <v>0.13097666052706453</v>
      </c>
      <c r="R16" s="48">
        <v>0.12020694423243662</v>
      </c>
      <c r="S16" s="150">
        <v>0.10904052710067937</v>
      </c>
      <c r="T16" s="150">
        <v>0.1264659580520463</v>
      </c>
      <c r="U16" s="150">
        <v>0.12868583851695897</v>
      </c>
      <c r="V16" s="150"/>
      <c r="W16" s="150"/>
      <c r="X16" s="230"/>
      <c r="Y16" s="150"/>
      <c r="Z16" s="48"/>
      <c r="AA16" s="150"/>
      <c r="AB16" s="48"/>
      <c r="AC16" s="150"/>
      <c r="AD16" s="48"/>
      <c r="AE16" s="150"/>
      <c r="AF16" s="48"/>
      <c r="AG16" s="150"/>
      <c r="AH16" s="48"/>
      <c r="AI16" s="150"/>
      <c r="AJ16" s="48"/>
      <c r="AK16" s="150"/>
      <c r="AL16" s="48"/>
      <c r="AM16" s="150"/>
      <c r="AN16" s="48"/>
      <c r="AO16" s="150"/>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9"/>
    </row>
    <row r="17" spans="1:74" x14ac:dyDescent="0.25">
      <c r="A17" s="120"/>
      <c r="B17" s="124"/>
      <c r="C17" s="151"/>
      <c r="D17" s="151"/>
      <c r="E17" s="151"/>
      <c r="F17" s="124"/>
      <c r="G17" s="151"/>
      <c r="H17" s="124"/>
      <c r="I17" s="151"/>
      <c r="J17" s="124"/>
      <c r="K17" s="151"/>
      <c r="L17" s="151"/>
      <c r="M17" s="151"/>
      <c r="N17" s="192"/>
      <c r="O17" s="151"/>
      <c r="P17" s="192"/>
      <c r="Q17" s="151"/>
      <c r="R17" s="124"/>
      <c r="S17" s="151"/>
      <c r="T17" s="192"/>
      <c r="U17" s="192"/>
      <c r="V17" s="151"/>
      <c r="W17" s="151"/>
      <c r="X17" s="231"/>
      <c r="Y17" s="192"/>
      <c r="Z17" s="124"/>
      <c r="AA17" s="151"/>
      <c r="AB17" s="124"/>
      <c r="AC17" s="151"/>
      <c r="AD17" s="124"/>
      <c r="AE17" s="151"/>
      <c r="AF17" s="124"/>
      <c r="AG17" s="151"/>
      <c r="AH17" s="124"/>
      <c r="AI17" s="151"/>
      <c r="AJ17" s="124"/>
      <c r="AK17" s="151"/>
      <c r="AL17" s="124"/>
      <c r="AM17" s="151"/>
      <c r="AN17" s="121"/>
      <c r="AO17" s="192"/>
      <c r="AP17" s="121"/>
      <c r="AQ17" s="121"/>
      <c r="AR17" s="121"/>
      <c r="AS17" s="121"/>
      <c r="AT17" s="121"/>
      <c r="AU17" s="121"/>
      <c r="AV17" s="121"/>
      <c r="AW17" s="121"/>
      <c r="AX17" s="121"/>
      <c r="AY17" s="121"/>
      <c r="AZ17" s="121"/>
      <c r="BA17" s="121"/>
      <c r="BB17" s="121"/>
      <c r="BC17" s="121"/>
      <c r="BD17" s="122"/>
      <c r="BE17" s="122"/>
      <c r="BF17" s="121"/>
      <c r="BG17" s="121"/>
      <c r="BH17" s="121"/>
      <c r="BI17" s="121"/>
      <c r="BJ17" s="121"/>
      <c r="BK17" s="121"/>
      <c r="BL17" s="121"/>
      <c r="BM17" s="121"/>
      <c r="BN17" s="121"/>
      <c r="BO17" s="121"/>
      <c r="BP17" s="121"/>
      <c r="BQ17" s="121"/>
      <c r="BR17" s="121"/>
      <c r="BS17" s="121"/>
      <c r="BT17" s="121"/>
      <c r="BU17" s="121"/>
      <c r="BV17" s="49"/>
    </row>
    <row r="18" spans="1:74" x14ac:dyDescent="0.25">
      <c r="AS18" s="76"/>
      <c r="AX18" s="76"/>
      <c r="AY18" s="76"/>
      <c r="BB18" s="55"/>
      <c r="BC18" s="55"/>
    </row>
    <row r="19" spans="1:74" x14ac:dyDescent="0.25">
      <c r="A19" t="s">
        <v>31</v>
      </c>
      <c r="B19" s="221">
        <v>0.6680042448618434</v>
      </c>
      <c r="C19" s="152"/>
      <c r="D19" s="193">
        <v>0.66795977274358886</v>
      </c>
      <c r="E19" s="193"/>
      <c r="F19" s="221">
        <v>0.66781679454230103</v>
      </c>
      <c r="G19" s="152"/>
      <c r="H19" s="221">
        <v>0.66799128621221127</v>
      </c>
      <c r="I19" s="152"/>
      <c r="J19" s="221">
        <v>0.66797474048193439</v>
      </c>
      <c r="K19" s="152"/>
      <c r="L19" s="193">
        <v>0.66797461041769246</v>
      </c>
      <c r="M19" s="152"/>
      <c r="N19" s="193">
        <v>0.63952696418839394</v>
      </c>
      <c r="O19" s="152"/>
      <c r="P19" s="193">
        <v>0.63952981758672345</v>
      </c>
      <c r="Q19" s="152"/>
      <c r="R19" s="75">
        <v>0.639530666178589</v>
      </c>
      <c r="S19" s="152"/>
      <c r="T19" s="193">
        <v>0.6395304802906342</v>
      </c>
      <c r="U19" s="193"/>
      <c r="V19" s="193"/>
      <c r="W19" s="193"/>
      <c r="X19" s="232"/>
      <c r="Y19" s="193"/>
      <c r="Z19" s="75"/>
      <c r="AA19" s="152"/>
      <c r="AB19" s="75"/>
      <c r="AC19" s="152"/>
      <c r="AD19" s="75"/>
      <c r="AE19" s="152"/>
      <c r="AF19" s="75"/>
      <c r="AG19" s="152"/>
      <c r="AH19" s="75"/>
      <c r="AI19" s="152"/>
      <c r="AJ19" s="75"/>
      <c r="AK19" s="152"/>
      <c r="AL19" s="75"/>
      <c r="AM19" s="152"/>
      <c r="AN19" s="75"/>
      <c r="AO19" s="152"/>
      <c r="AP19" s="75"/>
      <c r="AQ19" s="56"/>
      <c r="AR19" s="75"/>
      <c r="AS19" s="75"/>
      <c r="AT19" s="75"/>
      <c r="AU19" s="56"/>
      <c r="AV19" s="75"/>
      <c r="AW19" s="56"/>
      <c r="AX19" s="75"/>
      <c r="AY19" s="75"/>
      <c r="AZ19" s="75"/>
      <c r="BA19" s="56"/>
      <c r="BB19" s="75"/>
      <c r="BC19" s="56"/>
      <c r="BD19" s="21"/>
      <c r="BE19" s="21"/>
      <c r="BF19" s="21"/>
      <c r="BG19" s="21"/>
      <c r="BH19" s="21"/>
      <c r="BI19" s="21"/>
      <c r="BJ19" s="21"/>
      <c r="BK19" s="21"/>
      <c r="BL19" s="21"/>
      <c r="BM19" s="21"/>
      <c r="BN19" s="18"/>
      <c r="BP19" s="18"/>
      <c r="BR19" s="18"/>
      <c r="BT19" s="18"/>
    </row>
    <row r="20" spans="1:74" x14ac:dyDescent="0.25">
      <c r="A20" t="s">
        <v>34</v>
      </c>
      <c r="B20" s="80">
        <v>106.41326599999999</v>
      </c>
      <c r="C20" s="153"/>
      <c r="D20" s="154">
        <v>106.41326599999999</v>
      </c>
      <c r="E20" s="154"/>
      <c r="F20" s="80">
        <v>106.41326599999999</v>
      </c>
      <c r="G20" s="153"/>
      <c r="H20" s="80">
        <v>106.41326599999999</v>
      </c>
      <c r="I20" s="153"/>
      <c r="J20" s="65">
        <v>69.643393000000003</v>
      </c>
      <c r="K20" s="153"/>
      <c r="L20" s="154">
        <v>69.643393000000003</v>
      </c>
      <c r="M20" s="153"/>
      <c r="N20" s="154">
        <v>69.643393000000003</v>
      </c>
      <c r="O20" s="153"/>
      <c r="P20" s="154">
        <v>69.643393000000003</v>
      </c>
      <c r="Q20" s="153"/>
      <c r="R20" s="65">
        <v>171.060205</v>
      </c>
      <c r="S20" s="153"/>
      <c r="T20" s="154">
        <v>171.060205</v>
      </c>
      <c r="U20" s="154"/>
      <c r="V20" s="154"/>
      <c r="W20" s="154"/>
      <c r="X20" s="233"/>
      <c r="Y20" s="154"/>
      <c r="Z20" s="65"/>
      <c r="AA20" s="153"/>
      <c r="AB20" s="65"/>
      <c r="AC20" s="153"/>
      <c r="AD20" s="65"/>
      <c r="AE20" s="153"/>
      <c r="AF20" s="65"/>
      <c r="AG20" s="153"/>
      <c r="AH20" s="65"/>
      <c r="AI20" s="153"/>
      <c r="AJ20" s="65"/>
      <c r="AK20" s="153"/>
      <c r="AL20" s="65"/>
      <c r="AM20" s="153"/>
      <c r="AN20" s="65"/>
      <c r="AO20" s="153"/>
      <c r="AP20" s="65"/>
      <c r="AQ20" s="57"/>
      <c r="AR20" s="65"/>
      <c r="AS20" s="65"/>
      <c r="AT20" s="65"/>
      <c r="AU20" s="57"/>
      <c r="AV20" s="65"/>
      <c r="AW20" s="57"/>
      <c r="AX20" s="65"/>
      <c r="AY20" s="65"/>
      <c r="AZ20" s="65"/>
      <c r="BA20" s="57"/>
      <c r="BB20" s="65"/>
      <c r="BC20" s="57"/>
      <c r="BD20" s="14"/>
      <c r="BE20" s="14"/>
      <c r="BF20" s="14"/>
      <c r="BG20" s="14"/>
      <c r="BH20" s="14"/>
      <c r="BI20" s="14"/>
      <c r="BJ20" s="14"/>
      <c r="BK20" s="14"/>
      <c r="BL20" s="14"/>
      <c r="BM20" s="14"/>
      <c r="BN20" s="14"/>
      <c r="BO20" s="14"/>
      <c r="BP20" s="14"/>
      <c r="BQ20" s="14"/>
      <c r="BR20" s="14"/>
      <c r="BS20" s="14"/>
      <c r="BT20" s="14"/>
    </row>
    <row r="21" spans="1:74" x14ac:dyDescent="0.25">
      <c r="A21" t="s">
        <v>33</v>
      </c>
      <c r="B21" s="65">
        <v>6031.6315209999993</v>
      </c>
      <c r="C21" s="153"/>
      <c r="D21" s="154">
        <v>4578.6461070000005</v>
      </c>
      <c r="E21" s="154"/>
      <c r="F21" s="65">
        <v>3703.2962789999997</v>
      </c>
      <c r="G21" s="153"/>
      <c r="H21" s="65">
        <v>2689.9856029999996</v>
      </c>
      <c r="I21" s="153"/>
      <c r="J21" s="65">
        <v>5339.6897289999997</v>
      </c>
      <c r="K21" s="153"/>
      <c r="L21" s="154">
        <v>4560.9705156434975</v>
      </c>
      <c r="M21" s="153"/>
      <c r="N21" s="154">
        <v>3603.2668676574003</v>
      </c>
      <c r="O21" s="153"/>
      <c r="P21" s="154">
        <v>3142.273511261154</v>
      </c>
      <c r="Q21" s="153"/>
      <c r="R21" s="65">
        <v>5175.2523920000003</v>
      </c>
      <c r="S21" s="153"/>
      <c r="T21" s="154">
        <v>4312.4569708155541</v>
      </c>
      <c r="U21" s="154"/>
      <c r="V21" s="154"/>
      <c r="W21" s="154"/>
      <c r="X21" s="233"/>
      <c r="Y21" s="154"/>
      <c r="Z21" s="65"/>
      <c r="AA21" s="153"/>
      <c r="AB21" s="65"/>
      <c r="AC21" s="153"/>
      <c r="AD21" s="65"/>
      <c r="AE21" s="153"/>
      <c r="AF21" s="65"/>
      <c r="AG21" s="153"/>
      <c r="AH21" s="65"/>
      <c r="AI21" s="153"/>
      <c r="AJ21" s="65"/>
      <c r="AK21" s="153"/>
      <c r="AL21" s="65"/>
      <c r="AM21" s="153"/>
      <c r="AN21" s="65"/>
      <c r="AO21" s="153"/>
      <c r="AP21" s="65"/>
      <c r="AQ21" s="57"/>
      <c r="AR21" s="65"/>
      <c r="AS21" s="65"/>
      <c r="AT21" s="65"/>
      <c r="AU21" s="57"/>
      <c r="AV21" s="65"/>
      <c r="AW21" s="57"/>
      <c r="AX21" s="65"/>
      <c r="AY21" s="65"/>
      <c r="AZ21" s="65"/>
      <c r="BA21" s="57"/>
      <c r="BB21" s="65"/>
      <c r="BC21" s="57"/>
      <c r="BD21" s="14"/>
      <c r="BE21" s="14"/>
      <c r="BF21" s="14"/>
      <c r="BG21" s="14"/>
      <c r="BH21" s="14"/>
      <c r="BI21" s="14"/>
      <c r="BJ21" s="14"/>
      <c r="BK21" s="14"/>
      <c r="BL21" s="14"/>
      <c r="BM21" s="14"/>
      <c r="BN21" s="14"/>
      <c r="BO21" s="14"/>
      <c r="BP21" s="14"/>
      <c r="BQ21" s="14"/>
      <c r="BR21" s="14"/>
      <c r="BS21" s="14"/>
      <c r="BT21" s="14"/>
    </row>
    <row r="22" spans="1:74" x14ac:dyDescent="0.25">
      <c r="A22" t="s">
        <v>203</v>
      </c>
      <c r="B22" s="80">
        <f>144215590-B23-B24</f>
        <v>144207073</v>
      </c>
      <c r="C22" s="155">
        <f>B22</f>
        <v>144207073</v>
      </c>
      <c r="D22" s="155">
        <v>144189500</v>
      </c>
      <c r="E22" s="155">
        <v>144189500</v>
      </c>
      <c r="F22" s="80">
        <v>144129710</v>
      </c>
      <c r="G22" s="155">
        <v>144129710</v>
      </c>
      <c r="H22" s="80">
        <v>144203845</v>
      </c>
      <c r="I22" s="155">
        <v>144203845</v>
      </c>
      <c r="J22" s="80">
        <v>143817998</v>
      </c>
      <c r="K22" s="155">
        <v>143817998</v>
      </c>
      <c r="L22" s="155">
        <v>143795583</v>
      </c>
      <c r="M22" s="155">
        <v>143795583</v>
      </c>
      <c r="N22" s="154">
        <v>129428573</v>
      </c>
      <c r="O22" s="154">
        <v>129428573</v>
      </c>
      <c r="P22" s="154">
        <v>129285658</v>
      </c>
      <c r="Q22" s="154">
        <v>129285658</v>
      </c>
      <c r="R22" s="65">
        <v>129285438</v>
      </c>
      <c r="S22" s="154">
        <v>129285438</v>
      </c>
      <c r="T22" s="154">
        <v>129305485</v>
      </c>
      <c r="U22" s="154">
        <v>129305485</v>
      </c>
      <c r="V22" s="154"/>
      <c r="W22" s="154"/>
      <c r="X22" s="233"/>
      <c r="Y22" s="154"/>
      <c r="Z22" s="65"/>
      <c r="AA22" s="154"/>
      <c r="AB22" s="65"/>
      <c r="AC22" s="154"/>
      <c r="AD22" s="65"/>
      <c r="AE22" s="154"/>
      <c r="AF22" s="65"/>
      <c r="AG22" s="154"/>
      <c r="AH22" s="65"/>
      <c r="AI22" s="154"/>
      <c r="AJ22" s="65"/>
      <c r="AK22" s="154"/>
      <c r="AL22" s="65"/>
      <c r="AM22" s="154"/>
      <c r="AN22" s="65"/>
      <c r="AO22" s="154"/>
      <c r="AP22" s="65"/>
      <c r="AQ22" s="65"/>
      <c r="AR22" s="65"/>
      <c r="AS22" s="65"/>
      <c r="AT22" s="65"/>
      <c r="AU22" s="65"/>
      <c r="AV22" s="65"/>
      <c r="AW22" s="65"/>
      <c r="AX22" s="65"/>
      <c r="AY22" s="65"/>
      <c r="AZ22" s="65"/>
      <c r="BA22" s="65"/>
      <c r="BB22" s="65"/>
      <c r="BC22" s="65"/>
      <c r="BD22" s="14"/>
      <c r="BE22" s="14"/>
      <c r="BF22" s="14"/>
      <c r="BG22" s="14"/>
      <c r="BH22" s="14"/>
      <c r="BI22" s="14"/>
      <c r="BJ22" s="14"/>
      <c r="BK22" s="14"/>
      <c r="BL22" s="14"/>
      <c r="BM22" s="14"/>
      <c r="BN22" s="14"/>
      <c r="BO22" s="14"/>
      <c r="BP22" s="14"/>
      <c r="BQ22" s="14"/>
      <c r="BR22" s="14"/>
      <c r="BS22" s="14"/>
      <c r="BT22" s="14"/>
      <c r="BU22" s="14"/>
    </row>
    <row r="23" spans="1:74" x14ac:dyDescent="0.25">
      <c r="A23" t="s">
        <v>103</v>
      </c>
      <c r="B23" s="80">
        <v>8517</v>
      </c>
      <c r="C23" s="154">
        <f>+B23</f>
        <v>8517</v>
      </c>
      <c r="D23" s="154">
        <v>26090</v>
      </c>
      <c r="E23" s="154">
        <v>26090</v>
      </c>
      <c r="F23" s="80">
        <v>85880</v>
      </c>
      <c r="G23" s="154">
        <v>85880</v>
      </c>
      <c r="H23" s="80">
        <v>11745</v>
      </c>
      <c r="I23" s="154">
        <v>11745</v>
      </c>
      <c r="J23" s="80">
        <v>11321</v>
      </c>
      <c r="K23" s="154">
        <v>11321</v>
      </c>
      <c r="L23" s="154">
        <v>13536</v>
      </c>
      <c r="M23" s="154">
        <v>13536</v>
      </c>
      <c r="N23" s="154">
        <v>1256</v>
      </c>
      <c r="O23" s="154">
        <v>1256</v>
      </c>
      <c r="P23" s="154">
        <v>292</v>
      </c>
      <c r="Q23" s="154">
        <v>292</v>
      </c>
      <c r="R23" s="65">
        <v>512</v>
      </c>
      <c r="S23" s="154">
        <v>512</v>
      </c>
      <c r="T23" s="154">
        <v>465</v>
      </c>
      <c r="U23" s="154">
        <v>465</v>
      </c>
      <c r="V23" s="154"/>
      <c r="W23" s="154"/>
      <c r="X23" s="233"/>
      <c r="Y23" s="154"/>
      <c r="Z23" s="65"/>
      <c r="AA23" s="154"/>
      <c r="AB23" s="65"/>
      <c r="AC23" s="154"/>
      <c r="AD23" s="65"/>
      <c r="AE23" s="154"/>
      <c r="AF23" s="65"/>
      <c r="AG23" s="154"/>
      <c r="AH23" s="65"/>
      <c r="AI23" s="154"/>
      <c r="AJ23" s="65"/>
      <c r="AK23" s="154"/>
      <c r="AL23" s="65"/>
      <c r="AM23" s="154"/>
      <c r="AN23" s="65"/>
      <c r="AO23" s="154"/>
      <c r="AP23" s="65"/>
      <c r="AQ23" s="65"/>
      <c r="AR23" s="65"/>
      <c r="AS23" s="65"/>
      <c r="AT23" s="65"/>
      <c r="AU23" s="65"/>
      <c r="AV23" s="65"/>
      <c r="AW23" s="65"/>
      <c r="AX23" s="65"/>
      <c r="AY23" s="65"/>
      <c r="AZ23" s="65"/>
      <c r="BA23" s="65"/>
      <c r="BB23" s="65"/>
      <c r="BC23" s="65"/>
      <c r="BD23" s="14"/>
      <c r="BE23" s="14"/>
      <c r="BF23" s="14"/>
      <c r="BG23" s="14"/>
      <c r="BH23" s="14"/>
      <c r="BI23" s="14"/>
      <c r="BJ23" s="14"/>
      <c r="BK23" s="14"/>
      <c r="BL23" s="14"/>
      <c r="BM23" s="14"/>
      <c r="BN23" s="14"/>
      <c r="BO23" s="14"/>
      <c r="BP23" s="14"/>
      <c r="BQ23" s="14"/>
      <c r="BR23" s="14"/>
      <c r="BS23" s="14"/>
      <c r="BT23" s="14"/>
      <c r="BU23" s="14"/>
    </row>
    <row r="24" spans="1:74" x14ac:dyDescent="0.25">
      <c r="A24" t="s">
        <v>102</v>
      </c>
      <c r="B24" s="257"/>
      <c r="C24" s="154">
        <f>+B24</f>
        <v>0</v>
      </c>
      <c r="D24" s="154"/>
      <c r="E24" s="154">
        <v>0</v>
      </c>
      <c r="F24" s="257"/>
      <c r="G24" s="153">
        <v>0</v>
      </c>
      <c r="H24" s="257"/>
      <c r="I24" s="153">
        <v>0</v>
      </c>
      <c r="J24" s="80">
        <v>386271</v>
      </c>
      <c r="K24" s="154">
        <v>386271</v>
      </c>
      <c r="L24" s="154">
        <v>406471</v>
      </c>
      <c r="M24" s="154">
        <v>406471</v>
      </c>
      <c r="N24" s="154">
        <v>406614</v>
      </c>
      <c r="O24" s="154">
        <v>406614</v>
      </c>
      <c r="P24" s="154">
        <v>550493</v>
      </c>
      <c r="Q24" s="154">
        <v>550493</v>
      </c>
      <c r="R24" s="65">
        <v>550493</v>
      </c>
      <c r="S24" s="154">
        <v>550493</v>
      </c>
      <c r="T24" s="154">
        <v>530493</v>
      </c>
      <c r="U24" s="154">
        <v>530493</v>
      </c>
      <c r="V24" s="154"/>
      <c r="W24" s="154"/>
      <c r="X24" s="233"/>
      <c r="Y24" s="154"/>
      <c r="Z24" s="65"/>
      <c r="AA24" s="154"/>
      <c r="AB24" s="65"/>
      <c r="AC24" s="154"/>
      <c r="AD24" s="65"/>
      <c r="AE24" s="154"/>
      <c r="AF24" s="65"/>
      <c r="AG24" s="154"/>
      <c r="AH24" s="65"/>
      <c r="AI24" s="154"/>
      <c r="AJ24" s="65"/>
      <c r="AK24" s="154"/>
      <c r="AL24" s="65"/>
      <c r="AM24" s="154"/>
      <c r="AN24" s="65"/>
      <c r="AO24" s="154"/>
      <c r="AP24" s="65"/>
      <c r="AQ24" s="65"/>
      <c r="AR24" s="65"/>
      <c r="AS24" s="65"/>
      <c r="AT24" s="65"/>
      <c r="AU24" s="65"/>
      <c r="AV24" s="65"/>
      <c r="AW24" s="65"/>
      <c r="AX24" s="65"/>
      <c r="AY24" s="65"/>
      <c r="AZ24" s="65"/>
      <c r="BA24" s="65"/>
      <c r="BB24" s="65"/>
      <c r="BC24" s="65"/>
      <c r="BD24" s="14"/>
      <c r="BE24" s="14"/>
      <c r="BF24" s="14"/>
      <c r="BG24" s="14"/>
      <c r="BH24" s="14"/>
      <c r="BI24" s="14"/>
      <c r="BJ24" s="14"/>
      <c r="BK24" s="14"/>
      <c r="BL24" s="14"/>
      <c r="BM24" s="14"/>
      <c r="BN24" s="14"/>
      <c r="BO24" s="14"/>
      <c r="BP24" s="14"/>
      <c r="BQ24" s="14"/>
      <c r="BR24" s="14"/>
      <c r="BS24" s="14"/>
      <c r="BT24" s="14"/>
      <c r="BU24" s="14"/>
    </row>
    <row r="25" spans="1:74" x14ac:dyDescent="0.25">
      <c r="A25" t="s">
        <v>107</v>
      </c>
      <c r="B25" s="65">
        <f>(B22+H22+F22+D22)/4</f>
        <v>144182532</v>
      </c>
      <c r="C25" s="155">
        <f>(C22+E22)/2</f>
        <v>144198286.5</v>
      </c>
      <c r="D25" s="155">
        <v>144174351.66666666</v>
      </c>
      <c r="E25" s="155">
        <v>144159605</v>
      </c>
      <c r="F25" s="65">
        <v>144166777.5</v>
      </c>
      <c r="G25" s="155">
        <v>144166777.5</v>
      </c>
      <c r="H25" s="65">
        <v>138106331.40000001</v>
      </c>
      <c r="I25" s="155">
        <v>143999714</v>
      </c>
      <c r="J25" s="65">
        <v>136581953</v>
      </c>
      <c r="K25" s="155">
        <v>143806790.5</v>
      </c>
      <c r="L25" s="155">
        <v>134169938</v>
      </c>
      <c r="M25" s="155">
        <v>136612078</v>
      </c>
      <c r="N25" s="155">
        <v>129357115.5</v>
      </c>
      <c r="O25" s="155">
        <v>129357005.5</v>
      </c>
      <c r="P25" s="155">
        <v>129316130.75</v>
      </c>
      <c r="Q25" s="155">
        <v>129285548</v>
      </c>
      <c r="R25" s="65">
        <v>129341666.5</v>
      </c>
      <c r="S25" s="155">
        <v>129336690</v>
      </c>
      <c r="T25" s="155">
        <v>129360409.33333333</v>
      </c>
      <c r="U25" s="155">
        <v>129346713.5</v>
      </c>
      <c r="V25" s="155"/>
      <c r="W25" s="155"/>
      <c r="X25" s="234"/>
      <c r="Y25" s="155"/>
      <c r="Z25" s="65"/>
      <c r="AA25" s="155"/>
      <c r="AB25" s="65"/>
      <c r="AC25" s="155"/>
      <c r="AD25" s="65"/>
      <c r="AE25" s="155"/>
      <c r="AF25" s="65"/>
      <c r="AG25" s="155"/>
      <c r="AH25" s="65"/>
      <c r="AI25" s="155"/>
      <c r="AJ25" s="65"/>
      <c r="AK25" s="155"/>
      <c r="AL25" s="65"/>
      <c r="AM25" s="155"/>
      <c r="AN25" s="80"/>
      <c r="AO25" s="155"/>
      <c r="AP25" s="65"/>
      <c r="AQ25" s="80"/>
      <c r="AR25" s="65"/>
      <c r="AS25" s="80"/>
      <c r="AT25" s="65"/>
      <c r="AU25" s="80"/>
      <c r="AV25" s="65"/>
      <c r="AW25" s="80"/>
      <c r="AX25" s="65"/>
      <c r="AY25" s="65"/>
      <c r="AZ25" s="65"/>
      <c r="BA25" s="65"/>
      <c r="BB25" s="65"/>
      <c r="BC25" s="80"/>
      <c r="BD25" s="14"/>
      <c r="BE25" s="14"/>
      <c r="BF25" s="14"/>
      <c r="BG25" s="14"/>
      <c r="BH25" s="14"/>
      <c r="BI25" s="14"/>
      <c r="BJ25" s="14"/>
      <c r="BK25" s="14"/>
      <c r="BL25" s="14"/>
      <c r="BM25" s="14"/>
      <c r="BN25" s="14"/>
      <c r="BO25" s="14"/>
      <c r="BP25" s="14"/>
      <c r="BQ25" s="14"/>
      <c r="BR25" s="14"/>
      <c r="BS25" s="14"/>
      <c r="BT25" s="14"/>
      <c r="BU25" s="14"/>
    </row>
    <row r="26" spans="1:74" x14ac:dyDescent="0.25">
      <c r="B26" s="57"/>
      <c r="C26" s="153"/>
      <c r="D26" s="154"/>
      <c r="E26" s="154"/>
      <c r="F26" s="57"/>
      <c r="G26" s="153"/>
      <c r="H26" s="57"/>
      <c r="I26" s="153"/>
      <c r="J26" s="57"/>
      <c r="K26" s="153"/>
      <c r="L26" s="154"/>
      <c r="M26" s="153"/>
      <c r="N26" s="154"/>
      <c r="O26" s="153"/>
      <c r="P26" s="154"/>
      <c r="Q26" s="153"/>
      <c r="R26" s="57"/>
      <c r="S26" s="153"/>
      <c r="T26" s="154"/>
      <c r="U26" s="154"/>
      <c r="V26" s="153"/>
      <c r="W26" s="153"/>
      <c r="X26" s="233"/>
      <c r="Y26" s="154"/>
      <c r="Z26" s="57"/>
      <c r="AA26" s="153"/>
      <c r="AB26" s="57"/>
      <c r="AC26" s="153"/>
      <c r="AD26" s="57"/>
      <c r="AE26" s="153"/>
      <c r="AF26" s="65"/>
      <c r="AG26" s="153"/>
      <c r="AH26" s="57"/>
      <c r="AI26" s="153"/>
      <c r="AJ26" s="57"/>
      <c r="AK26" s="153"/>
      <c r="AL26" s="65"/>
      <c r="AM26" s="153"/>
      <c r="AN26" s="65"/>
      <c r="AO26" s="153"/>
      <c r="AP26" s="57"/>
      <c r="AQ26" s="57"/>
      <c r="AR26" s="57"/>
      <c r="AS26" s="65"/>
      <c r="AT26" s="65"/>
      <c r="AU26" s="57"/>
      <c r="AV26" s="57"/>
      <c r="AW26" s="57"/>
      <c r="AX26" s="65"/>
      <c r="AY26" s="65"/>
      <c r="AZ26" s="57"/>
      <c r="BA26" s="57"/>
      <c r="BB26" s="57"/>
      <c r="BC26" s="57"/>
      <c r="BD26" s="14"/>
      <c r="BE26" s="14"/>
      <c r="BF26" s="14"/>
      <c r="BG26" s="14"/>
      <c r="BH26" s="14"/>
      <c r="BI26" s="14"/>
      <c r="BJ26" s="14"/>
      <c r="BK26" s="14"/>
      <c r="BL26" s="14"/>
      <c r="BM26" s="14"/>
      <c r="BN26" s="14"/>
      <c r="BO26" s="14"/>
      <c r="BP26" s="14"/>
      <c r="BQ26" s="14"/>
      <c r="BR26" s="14"/>
      <c r="BS26" s="14"/>
      <c r="BT26" s="14"/>
    </row>
    <row r="27" spans="1:74" x14ac:dyDescent="0.25">
      <c r="A27" t="s">
        <v>22</v>
      </c>
      <c r="B27" s="65">
        <f>B10</f>
        <v>27579.442341999998</v>
      </c>
      <c r="C27" s="153"/>
      <c r="D27" s="154">
        <v>26053.772873000002</v>
      </c>
      <c r="E27" s="154"/>
      <c r="F27" s="65">
        <v>25142.435799000003</v>
      </c>
      <c r="G27" s="153"/>
      <c r="H27" s="65">
        <v>26693.180046000005</v>
      </c>
      <c r="I27" s="153"/>
      <c r="J27" s="65">
        <v>26019.731705999999</v>
      </c>
      <c r="K27" s="153"/>
      <c r="L27" s="154">
        <v>25230.567417999999</v>
      </c>
      <c r="M27" s="153"/>
      <c r="N27" s="154">
        <v>22433.747212999999</v>
      </c>
      <c r="O27" s="153"/>
      <c r="P27" s="154">
        <v>23240.246739000002</v>
      </c>
      <c r="Q27" s="153"/>
      <c r="R27" s="65">
        <v>22616.124138000006</v>
      </c>
      <c r="S27" s="153"/>
      <c r="T27" s="154">
        <v>21734.114883999999</v>
      </c>
      <c r="U27" s="154"/>
      <c r="V27" s="154"/>
      <c r="W27" s="153"/>
      <c r="X27" s="233"/>
      <c r="Y27" s="154"/>
      <c r="Z27" s="65"/>
      <c r="AA27" s="153"/>
      <c r="AB27" s="65"/>
      <c r="AC27" s="153"/>
      <c r="AD27" s="65"/>
      <c r="AE27" s="153"/>
      <c r="AF27" s="65"/>
      <c r="AG27" s="153"/>
      <c r="AH27" s="65"/>
      <c r="AI27" s="153"/>
      <c r="AJ27" s="65"/>
      <c r="AK27" s="153"/>
      <c r="AL27" s="65"/>
      <c r="AM27" s="153"/>
      <c r="AN27" s="65"/>
      <c r="AO27" s="153"/>
      <c r="AP27" s="65"/>
      <c r="AQ27" s="57"/>
      <c r="AR27" s="65"/>
      <c r="AS27" s="65"/>
      <c r="AT27" s="65"/>
      <c r="AU27" s="57"/>
      <c r="AV27" s="65"/>
      <c r="AW27" s="57"/>
      <c r="AX27" s="65"/>
      <c r="AY27" s="65"/>
      <c r="AZ27" s="65"/>
      <c r="BA27" s="57"/>
      <c r="BB27" s="65"/>
      <c r="BC27" s="57"/>
      <c r="BD27" s="14"/>
      <c r="BE27" s="14"/>
      <c r="BF27" s="14"/>
      <c r="BG27" s="14"/>
      <c r="BH27" s="14"/>
      <c r="BI27" s="14"/>
      <c r="BJ27" s="14"/>
      <c r="BK27" s="14"/>
      <c r="BL27" s="14"/>
      <c r="BM27" s="14"/>
      <c r="BN27" s="14"/>
      <c r="BO27" s="14"/>
      <c r="BP27" s="14"/>
      <c r="BQ27" s="14"/>
      <c r="BR27" s="14"/>
      <c r="BS27" s="14"/>
      <c r="BT27" s="14"/>
    </row>
    <row r="28" spans="1:74" x14ac:dyDescent="0.25">
      <c r="A28" s="76" t="s">
        <v>28</v>
      </c>
      <c r="B28" s="65">
        <v>787.98364200000003</v>
      </c>
      <c r="C28" s="153"/>
      <c r="D28" s="154">
        <v>718.07824000000005</v>
      </c>
      <c r="E28" s="154"/>
      <c r="F28" s="65">
        <v>691.01673800000003</v>
      </c>
      <c r="G28" s="153"/>
      <c r="H28" s="65">
        <v>666.41929600000003</v>
      </c>
      <c r="I28" s="153"/>
      <c r="J28" s="65">
        <v>919.04766099999995</v>
      </c>
      <c r="K28" s="153"/>
      <c r="L28" s="154">
        <v>906.28462335650181</v>
      </c>
      <c r="M28" s="153"/>
      <c r="N28" s="154">
        <v>1030.7588133426</v>
      </c>
      <c r="O28" s="153"/>
      <c r="P28" s="154">
        <v>997.3233967388461</v>
      </c>
      <c r="Q28" s="153"/>
      <c r="R28" s="65">
        <v>912.71211100000005</v>
      </c>
      <c r="S28" s="153"/>
      <c r="T28" s="154">
        <v>893.51303318444604</v>
      </c>
      <c r="U28" s="154"/>
      <c r="V28" s="154"/>
      <c r="W28" s="153"/>
      <c r="X28" s="233"/>
      <c r="Y28" s="154"/>
      <c r="Z28" s="65"/>
      <c r="AA28" s="153"/>
      <c r="AB28" s="65"/>
      <c r="AC28" s="153"/>
      <c r="AD28" s="65"/>
      <c r="AE28" s="153"/>
      <c r="AF28" s="65"/>
      <c r="AG28" s="153"/>
      <c r="AH28" s="65"/>
      <c r="AI28" s="153"/>
      <c r="AJ28" s="65"/>
      <c r="AK28" s="153"/>
      <c r="AL28" s="65"/>
      <c r="AM28" s="153"/>
      <c r="AN28" s="65"/>
      <c r="AO28" s="153"/>
      <c r="AP28" s="65"/>
      <c r="AQ28" s="57"/>
      <c r="AR28" s="65"/>
      <c r="AS28" s="65"/>
      <c r="AT28" s="65"/>
      <c r="AU28" s="57"/>
      <c r="AV28" s="65"/>
      <c r="AW28" s="57"/>
      <c r="AX28" s="65"/>
      <c r="AY28" s="65"/>
      <c r="AZ28" s="65"/>
      <c r="BA28" s="57"/>
      <c r="BB28" s="65"/>
      <c r="BC28" s="57"/>
      <c r="BD28" s="14"/>
      <c r="BE28" s="14"/>
      <c r="BF28" s="14"/>
      <c r="BG28" s="14"/>
      <c r="BH28" s="14"/>
      <c r="BI28" s="14"/>
      <c r="BJ28" s="14"/>
      <c r="BK28" s="14"/>
      <c r="BL28" s="14"/>
      <c r="BM28" s="14"/>
      <c r="BN28" s="14"/>
      <c r="BO28" s="14"/>
      <c r="BP28" s="14"/>
      <c r="BQ28" s="14"/>
      <c r="BR28" s="14"/>
      <c r="BS28" s="14"/>
      <c r="BT28" s="14"/>
    </row>
    <row r="29" spans="1:74" x14ac:dyDescent="0.25">
      <c r="A29" t="s">
        <v>29</v>
      </c>
      <c r="B29" s="65">
        <v>0</v>
      </c>
      <c r="C29" s="153"/>
      <c r="D29" s="154">
        <v>0</v>
      </c>
      <c r="E29" s="154"/>
      <c r="F29" s="65">
        <v>0</v>
      </c>
      <c r="G29" s="153"/>
      <c r="H29" s="65">
        <v>860.15372100000002</v>
      </c>
      <c r="I29" s="153"/>
      <c r="J29" s="57">
        <v>0</v>
      </c>
      <c r="K29" s="153"/>
      <c r="L29" s="154">
        <v>0</v>
      </c>
      <c r="M29" s="153"/>
      <c r="N29" s="154">
        <v>0</v>
      </c>
      <c r="O29" s="153"/>
      <c r="P29" s="154">
        <v>473.664671</v>
      </c>
      <c r="Q29" s="153"/>
      <c r="R29" s="57">
        <v>0</v>
      </c>
      <c r="S29" s="153"/>
      <c r="T29" s="154">
        <v>0</v>
      </c>
      <c r="U29" s="154"/>
      <c r="V29" s="154"/>
      <c r="W29" s="153"/>
      <c r="X29" s="233"/>
      <c r="Y29" s="154"/>
      <c r="Z29" s="65"/>
      <c r="AA29" s="153"/>
      <c r="AB29" s="65"/>
      <c r="AC29" s="153"/>
      <c r="AD29" s="65"/>
      <c r="AE29" s="153"/>
      <c r="AF29" s="65"/>
      <c r="AG29" s="153"/>
      <c r="AH29" s="57"/>
      <c r="AI29" s="153"/>
      <c r="AJ29" s="65"/>
      <c r="AK29" s="153"/>
      <c r="AL29" s="65"/>
      <c r="AM29" s="153"/>
      <c r="AN29" s="65"/>
      <c r="AO29" s="153"/>
      <c r="AP29" s="65"/>
      <c r="AQ29" s="57"/>
      <c r="AR29" s="65"/>
      <c r="AS29" s="65"/>
      <c r="AT29" s="65"/>
      <c r="AU29" s="57"/>
      <c r="AV29" s="65"/>
      <c r="AW29" s="57"/>
      <c r="AX29" s="65"/>
      <c r="AY29" s="65"/>
      <c r="AZ29" s="65"/>
      <c r="BA29" s="57"/>
      <c r="BB29" s="57"/>
      <c r="BC29" s="57"/>
      <c r="BD29" s="14"/>
      <c r="BE29" s="14"/>
      <c r="BF29" s="14"/>
      <c r="BG29" s="14"/>
      <c r="BH29" s="14"/>
      <c r="BI29" s="14"/>
      <c r="BJ29" s="14"/>
      <c r="BK29" s="14"/>
      <c r="BL29" s="14"/>
      <c r="BM29" s="14"/>
      <c r="BN29" s="14"/>
      <c r="BO29" s="14"/>
      <c r="BP29" s="14"/>
      <c r="BQ29" s="14"/>
      <c r="BR29" s="14"/>
      <c r="BS29" s="14"/>
      <c r="BT29" s="14"/>
    </row>
    <row r="30" spans="1:74" x14ac:dyDescent="0.25">
      <c r="A30" t="s">
        <v>30</v>
      </c>
      <c r="B30" s="65">
        <v>6865.1480339999998</v>
      </c>
      <c r="C30" s="153"/>
      <c r="D30" s="154">
        <v>6865.1480339999998</v>
      </c>
      <c r="E30" s="154"/>
      <c r="F30" s="65">
        <v>6865.1480350000002</v>
      </c>
      <c r="G30" s="153"/>
      <c r="H30" s="65">
        <v>6865.1480339999998</v>
      </c>
      <c r="I30" s="153"/>
      <c r="J30" s="65">
        <v>6565.7466510000004</v>
      </c>
      <c r="K30" s="153"/>
      <c r="L30" s="154">
        <v>6565.7466510000004</v>
      </c>
      <c r="M30" s="153"/>
      <c r="N30" s="154">
        <v>6408.0269079999998</v>
      </c>
      <c r="O30" s="153"/>
      <c r="P30" s="154">
        <v>6408.0269079999998</v>
      </c>
      <c r="Q30" s="153"/>
      <c r="R30" s="65">
        <v>5917.8676359999999</v>
      </c>
      <c r="S30" s="153"/>
      <c r="T30" s="154">
        <v>5917.8676359999999</v>
      </c>
      <c r="U30" s="154"/>
      <c r="V30" s="154"/>
      <c r="W30" s="153"/>
      <c r="X30" s="233"/>
      <c r="Y30" s="154"/>
      <c r="Z30" s="65"/>
      <c r="AA30" s="153"/>
      <c r="AB30" s="65"/>
      <c r="AC30" s="153"/>
      <c r="AD30" s="65"/>
      <c r="AE30" s="153"/>
      <c r="AF30" s="65"/>
      <c r="AG30" s="153"/>
      <c r="AH30" s="65"/>
      <c r="AI30" s="153"/>
      <c r="AJ30" s="65"/>
      <c r="AK30" s="153"/>
      <c r="AL30" s="65"/>
      <c r="AM30" s="153"/>
      <c r="AN30" s="65"/>
      <c r="AO30" s="153"/>
      <c r="AP30" s="65"/>
      <c r="AQ30" s="57"/>
      <c r="AR30" s="65"/>
      <c r="AS30" s="65"/>
      <c r="AT30" s="65"/>
      <c r="AU30" s="57"/>
      <c r="AV30" s="65"/>
      <c r="AW30" s="57"/>
      <c r="AX30" s="65"/>
      <c r="AY30" s="65"/>
      <c r="AZ30" s="65"/>
      <c r="BA30" s="57"/>
      <c r="BB30" s="65"/>
      <c r="BC30" s="57"/>
      <c r="BD30" s="14"/>
      <c r="BE30" s="14"/>
      <c r="BF30" s="14"/>
      <c r="BG30" s="14"/>
      <c r="BH30" s="14"/>
      <c r="BI30" s="14"/>
      <c r="BJ30" s="14"/>
      <c r="BK30" s="14"/>
      <c r="BL30" s="14"/>
      <c r="BM30" s="14"/>
      <c r="BN30" s="14"/>
      <c r="BO30" s="14"/>
      <c r="BP30" s="14"/>
      <c r="BQ30" s="14"/>
      <c r="BR30" s="14"/>
      <c r="BS30" s="14"/>
      <c r="BT30" s="14"/>
    </row>
    <row r="31" spans="1:74" x14ac:dyDescent="0.25">
      <c r="A31" t="s">
        <v>35</v>
      </c>
      <c r="B31" s="65">
        <f>B20*(1-B19)</f>
        <v>35.328752602387524</v>
      </c>
      <c r="C31" s="153"/>
      <c r="D31" s="154">
        <v>35.333485025736927</v>
      </c>
      <c r="E31" s="154"/>
      <c r="F31" s="65">
        <v>35.348699803102768</v>
      </c>
      <c r="G31" s="153"/>
      <c r="H31" s="65">
        <v>35.33013157461783</v>
      </c>
      <c r="I31" s="153"/>
      <c r="J31" s="65">
        <v>23.123365634543635</v>
      </c>
      <c r="K31" s="153"/>
      <c r="L31" s="154">
        <v>23.12337469265875</v>
      </c>
      <c r="M31" s="153"/>
      <c r="N31" s="154">
        <v>25.104565298930755</v>
      </c>
      <c r="O31" s="153"/>
      <c r="P31" s="154">
        <v>25.104366578589509</v>
      </c>
      <c r="Q31" s="153"/>
      <c r="R31" s="65">
        <v>61.661958139703998</v>
      </c>
      <c r="S31" s="153"/>
      <c r="T31" s="154">
        <v>61.661989937735655</v>
      </c>
      <c r="U31" s="154"/>
      <c r="V31" s="154"/>
      <c r="W31" s="153"/>
      <c r="X31" s="233"/>
      <c r="Y31" s="154"/>
      <c r="Z31" s="65"/>
      <c r="AA31" s="153"/>
      <c r="AB31" s="65"/>
      <c r="AC31" s="153"/>
      <c r="AD31" s="65"/>
      <c r="AE31" s="153"/>
      <c r="AF31" s="65"/>
      <c r="AG31" s="153"/>
      <c r="AH31" s="65"/>
      <c r="AI31" s="153"/>
      <c r="AJ31" s="65"/>
      <c r="AK31" s="153"/>
      <c r="AL31" s="65"/>
      <c r="AM31" s="153"/>
      <c r="AN31" s="65"/>
      <c r="AO31" s="153"/>
      <c r="AP31" s="65"/>
      <c r="AQ31" s="57"/>
      <c r="AR31" s="65"/>
      <c r="AS31" s="65"/>
      <c r="AT31" s="65"/>
      <c r="AU31" s="57"/>
      <c r="AV31" s="65"/>
      <c r="AW31" s="57"/>
      <c r="AX31" s="65"/>
      <c r="AY31" s="65"/>
      <c r="AZ31" s="65"/>
      <c r="BA31" s="57"/>
      <c r="BB31" s="65"/>
      <c r="BC31" s="57"/>
      <c r="BD31" s="14"/>
      <c r="BE31" s="14"/>
      <c r="BF31" s="14"/>
      <c r="BG31" s="14"/>
      <c r="BH31" s="14"/>
      <c r="BI31" s="14"/>
      <c r="BJ31" s="14"/>
      <c r="BK31" s="14"/>
      <c r="BL31" s="14"/>
      <c r="BM31" s="14"/>
      <c r="BN31" s="14"/>
      <c r="BO31" s="14"/>
      <c r="BP31" s="14"/>
      <c r="BQ31" s="14"/>
      <c r="BR31" s="14"/>
      <c r="BS31" s="14"/>
      <c r="BT31" s="14"/>
    </row>
    <row r="32" spans="1:74" x14ac:dyDescent="0.25">
      <c r="A32" s="23" t="s">
        <v>36</v>
      </c>
      <c r="B32" s="16">
        <f>B21*(1-B19)</f>
        <v>2002.4760615295029</v>
      </c>
      <c r="C32" s="156"/>
      <c r="D32" s="147">
        <v>1520.2946938949624</v>
      </c>
      <c r="E32" s="147"/>
      <c r="F32" s="16">
        <v>1230.1728287177889</v>
      </c>
      <c r="G32" s="156"/>
      <c r="H32" s="16">
        <v>893.09866015969919</v>
      </c>
      <c r="I32" s="156"/>
      <c r="J32" s="16">
        <v>1772.9118680171744</v>
      </c>
      <c r="K32" s="156"/>
      <c r="L32" s="147">
        <v>1514.3580123299503</v>
      </c>
      <c r="M32" s="156"/>
      <c r="N32" s="147">
        <v>1298.8805466238396</v>
      </c>
      <c r="O32" s="156"/>
      <c r="P32" s="147">
        <v>1132.6959057967151</v>
      </c>
      <c r="Q32" s="156"/>
      <c r="R32" s="16">
        <v>1865.519782101904</v>
      </c>
      <c r="S32" s="156"/>
      <c r="T32" s="147">
        <v>1554.5092930371893</v>
      </c>
      <c r="U32" s="147"/>
      <c r="V32" s="147"/>
      <c r="W32" s="156"/>
      <c r="X32" s="227"/>
      <c r="Y32" s="147"/>
      <c r="Z32" s="16"/>
      <c r="AA32" s="156"/>
      <c r="AB32" s="16"/>
      <c r="AC32" s="156"/>
      <c r="AD32" s="16"/>
      <c r="AE32" s="156"/>
      <c r="AF32" s="16"/>
      <c r="AG32" s="156"/>
      <c r="AH32" s="16"/>
      <c r="AI32" s="156"/>
      <c r="AJ32" s="16"/>
      <c r="AK32" s="156"/>
      <c r="AL32" s="16"/>
      <c r="AM32" s="156"/>
      <c r="AN32" s="16"/>
      <c r="AO32" s="156"/>
      <c r="AP32" s="16"/>
      <c r="AQ32" s="54"/>
      <c r="AR32" s="16"/>
      <c r="AS32" s="16"/>
      <c r="AT32" s="16"/>
      <c r="AU32" s="54"/>
      <c r="AV32" s="16"/>
      <c r="AW32" s="54"/>
      <c r="AX32" s="16"/>
      <c r="AY32" s="16"/>
      <c r="AZ32" s="16"/>
      <c r="BA32" s="54"/>
      <c r="BB32" s="16"/>
      <c r="BC32" s="54"/>
      <c r="BD32" s="13"/>
      <c r="BE32" s="13"/>
      <c r="BF32" s="13"/>
      <c r="BG32" s="13"/>
      <c r="BH32" s="13"/>
      <c r="BI32" s="13"/>
      <c r="BJ32" s="13"/>
      <c r="BK32" s="13"/>
      <c r="BL32" s="13"/>
      <c r="BM32" s="13"/>
      <c r="BN32" s="13"/>
      <c r="BO32" s="13"/>
      <c r="BP32" s="13"/>
      <c r="BQ32" s="13"/>
      <c r="BR32" s="13"/>
      <c r="BS32" s="13"/>
      <c r="BT32" s="13"/>
      <c r="BU32" s="23"/>
    </row>
    <row r="33" spans="1:74" x14ac:dyDescent="0.25">
      <c r="A33" t="s">
        <v>32</v>
      </c>
      <c r="B33" s="65">
        <f>B27-B28-B29-B30-B31-B32</f>
        <v>17888.505851868107</v>
      </c>
      <c r="C33" s="153"/>
      <c r="D33" s="154">
        <v>16914.918420079302</v>
      </c>
      <c r="E33" s="154"/>
      <c r="F33" s="65">
        <v>16320.74949747911</v>
      </c>
      <c r="G33" s="153"/>
      <c r="H33" s="65">
        <v>17373.030203265691</v>
      </c>
      <c r="I33" s="153"/>
      <c r="J33" s="65">
        <v>16738.90216034828</v>
      </c>
      <c r="K33" s="153"/>
      <c r="L33" s="154">
        <v>16221.054756620884</v>
      </c>
      <c r="M33" s="153"/>
      <c r="N33" s="154">
        <v>13670.97637973463</v>
      </c>
      <c r="O33" s="153"/>
      <c r="P33" s="154">
        <v>14203.431490885851</v>
      </c>
      <c r="Q33" s="153"/>
      <c r="R33" s="65">
        <v>13858.362650758398</v>
      </c>
      <c r="S33" s="153"/>
      <c r="T33" s="154">
        <v>13306.562931840628</v>
      </c>
      <c r="U33" s="154"/>
      <c r="V33" s="154"/>
      <c r="W33" s="153"/>
      <c r="X33" s="233"/>
      <c r="Y33" s="154"/>
      <c r="Z33" s="65"/>
      <c r="AA33" s="153"/>
      <c r="AB33" s="65"/>
      <c r="AC33" s="153"/>
      <c r="AD33" s="65"/>
      <c r="AE33" s="153"/>
      <c r="AF33" s="65"/>
      <c r="AG33" s="153"/>
      <c r="AH33" s="65"/>
      <c r="AI33" s="153"/>
      <c r="AJ33" s="65"/>
      <c r="AK33" s="153"/>
      <c r="AL33" s="65"/>
      <c r="AM33" s="153"/>
      <c r="AN33" s="65"/>
      <c r="AO33" s="153"/>
      <c r="AP33" s="65"/>
      <c r="AQ33" s="57"/>
      <c r="AR33" s="65"/>
      <c r="AS33" s="65"/>
      <c r="AT33" s="65"/>
      <c r="AU33" s="57"/>
      <c r="AV33" s="65"/>
      <c r="AW33" s="57"/>
      <c r="AX33" s="65"/>
      <c r="AY33" s="65"/>
      <c r="AZ33" s="65"/>
      <c r="BA33" s="57"/>
      <c r="BB33" s="65"/>
      <c r="BC33" s="57"/>
      <c r="BD33" s="14"/>
      <c r="BE33" s="14"/>
      <c r="BF33" s="14"/>
      <c r="BG33" s="14"/>
      <c r="BH33" s="14"/>
      <c r="BI33" s="14"/>
      <c r="BJ33" s="14"/>
      <c r="BK33" s="14"/>
      <c r="BL33" s="14"/>
      <c r="BM33" s="14"/>
      <c r="BN33" s="14"/>
      <c r="BO33" s="14"/>
      <c r="BP33" s="14"/>
      <c r="BQ33" s="14"/>
      <c r="BR33" s="14"/>
      <c r="BS33" s="14"/>
      <c r="BT33" s="14"/>
    </row>
    <row r="34" spans="1:74" x14ac:dyDescent="0.25">
      <c r="A34" s="23" t="s">
        <v>204</v>
      </c>
      <c r="B34" s="16">
        <f>B22</f>
        <v>144207073</v>
      </c>
      <c r="C34" s="157"/>
      <c r="D34" s="194">
        <v>144189500</v>
      </c>
      <c r="E34" s="194"/>
      <c r="F34" s="16">
        <v>144129710</v>
      </c>
      <c r="G34" s="157"/>
      <c r="H34" s="16">
        <v>144203845</v>
      </c>
      <c r="I34" s="157"/>
      <c r="J34" s="16">
        <v>143817998</v>
      </c>
      <c r="K34" s="157"/>
      <c r="L34" s="194">
        <v>143795583</v>
      </c>
      <c r="M34" s="157"/>
      <c r="N34" s="194">
        <v>129428573</v>
      </c>
      <c r="O34" s="157"/>
      <c r="P34" s="147">
        <v>129285658</v>
      </c>
      <c r="Q34" s="157"/>
      <c r="R34" s="16">
        <v>129285438</v>
      </c>
      <c r="S34" s="157"/>
      <c r="T34" s="16">
        <v>129305485</v>
      </c>
      <c r="U34" s="194"/>
      <c r="V34" s="16"/>
      <c r="W34" s="157"/>
      <c r="X34" s="227"/>
      <c r="Y34" s="194"/>
      <c r="Z34" s="16"/>
      <c r="AA34" s="157"/>
      <c r="AB34" s="16"/>
      <c r="AC34" s="157"/>
      <c r="AD34" s="16"/>
      <c r="AE34" s="157"/>
      <c r="AF34" s="16"/>
      <c r="AG34" s="157"/>
      <c r="AH34" s="16"/>
      <c r="AI34" s="157"/>
      <c r="AJ34" s="16"/>
      <c r="AK34" s="157"/>
      <c r="AL34" s="16"/>
      <c r="AM34" s="157"/>
      <c r="AN34" s="16"/>
      <c r="AO34" s="157"/>
      <c r="AP34" s="16"/>
      <c r="AQ34" s="58"/>
      <c r="AR34" s="16"/>
      <c r="AS34" s="82"/>
      <c r="AT34" s="16"/>
      <c r="AU34" s="58"/>
      <c r="AV34" s="16"/>
      <c r="AW34" s="58"/>
      <c r="AX34" s="16"/>
      <c r="AY34" s="82"/>
      <c r="AZ34" s="16"/>
      <c r="BA34" s="58"/>
      <c r="BB34" s="16"/>
      <c r="BC34" s="58"/>
      <c r="BD34" s="13"/>
      <c r="BE34" s="23"/>
      <c r="BF34" s="13"/>
      <c r="BG34" s="23"/>
      <c r="BH34" s="13"/>
      <c r="BI34" s="23"/>
      <c r="BJ34" s="13"/>
      <c r="BK34" s="23"/>
      <c r="BL34" s="13"/>
      <c r="BM34" s="23"/>
      <c r="BN34" s="13"/>
      <c r="BO34" s="23"/>
      <c r="BP34" s="13"/>
      <c r="BQ34" s="23"/>
      <c r="BR34" s="13"/>
      <c r="BS34" s="23"/>
      <c r="BT34" s="13"/>
      <c r="BU34" s="23"/>
    </row>
    <row r="35" spans="1:74" ht="15.75" thickBot="1" x14ac:dyDescent="0.3">
      <c r="A35" s="25" t="s">
        <v>37</v>
      </c>
      <c r="B35" s="66">
        <f>B33*1000000/B34</f>
        <v>124.04735412574463</v>
      </c>
      <c r="C35" s="158"/>
      <c r="D35" s="66">
        <v>117.31033410948302</v>
      </c>
      <c r="E35" s="158"/>
      <c r="F35" s="66">
        <v>113.23653879189176</v>
      </c>
      <c r="G35" s="158"/>
      <c r="H35" s="66">
        <v>120.47549913295093</v>
      </c>
      <c r="I35" s="158"/>
      <c r="J35" s="66">
        <v>116.38948110199865</v>
      </c>
      <c r="K35" s="158"/>
      <c r="L35" s="220">
        <v>112.80634925080336</v>
      </c>
      <c r="M35" s="158"/>
      <c r="N35" s="66">
        <v>105.62564403560741</v>
      </c>
      <c r="O35" s="158"/>
      <c r="P35" s="66">
        <v>109.86084389102038</v>
      </c>
      <c r="Q35" s="158"/>
      <c r="R35" s="66">
        <v>107.19198438078075</v>
      </c>
      <c r="S35" s="158"/>
      <c r="T35" s="66">
        <v>102.90795422824196</v>
      </c>
      <c r="U35" s="195"/>
      <c r="V35" s="66"/>
      <c r="W35" s="158"/>
      <c r="X35" s="235"/>
      <c r="Y35" s="195"/>
      <c r="Z35" s="66"/>
      <c r="AA35" s="158"/>
      <c r="AB35" s="66"/>
      <c r="AC35" s="158"/>
      <c r="AD35" s="66"/>
      <c r="AE35" s="158"/>
      <c r="AF35" s="66"/>
      <c r="AG35" s="158"/>
      <c r="AH35" s="66"/>
      <c r="AI35" s="158"/>
      <c r="AJ35" s="66"/>
      <c r="AK35" s="158"/>
      <c r="AL35" s="66"/>
      <c r="AM35" s="158"/>
      <c r="AN35" s="127"/>
      <c r="AO35" s="158"/>
      <c r="AP35" s="66"/>
      <c r="AQ35" s="59"/>
      <c r="AR35" s="66"/>
      <c r="AS35" s="83"/>
      <c r="AT35" s="66"/>
      <c r="AU35" s="59"/>
      <c r="AV35" s="66"/>
      <c r="AW35" s="59"/>
      <c r="AX35" s="66"/>
      <c r="AY35" s="83"/>
      <c r="AZ35" s="66"/>
      <c r="BA35" s="59"/>
      <c r="BB35" s="66"/>
      <c r="BC35" s="59"/>
      <c r="BD35" s="26"/>
      <c r="BE35" s="25"/>
      <c r="BF35" s="26"/>
      <c r="BG35" s="25"/>
      <c r="BH35" s="26"/>
      <c r="BI35" s="25"/>
      <c r="BJ35" s="26"/>
      <c r="BK35" s="25"/>
      <c r="BL35" s="26"/>
      <c r="BM35" s="25"/>
      <c r="BN35" s="26"/>
      <c r="BO35" s="25"/>
      <c r="BP35" s="26"/>
      <c r="BQ35" s="25"/>
      <c r="BR35" s="26"/>
      <c r="BS35" s="25"/>
      <c r="BT35" s="26"/>
      <c r="BU35" s="24"/>
    </row>
    <row r="36" spans="1:74" x14ac:dyDescent="0.25">
      <c r="B36" s="60"/>
      <c r="F36" s="60"/>
      <c r="H36" s="60"/>
      <c r="J36" s="60"/>
      <c r="L36" s="168"/>
      <c r="R36" s="60"/>
      <c r="V36" s="168"/>
      <c r="X36" s="236"/>
      <c r="Z36" s="60"/>
      <c r="AB36" s="60"/>
      <c r="AH36" s="60"/>
      <c r="AJ36" s="60"/>
      <c r="AP36" s="60"/>
      <c r="AR36" s="60"/>
      <c r="AS36" s="76"/>
      <c r="AT36" s="123"/>
      <c r="AX36" s="77"/>
      <c r="AY36" s="76"/>
      <c r="AZ36" s="60"/>
      <c r="BB36" s="60"/>
      <c r="BC36" s="55"/>
      <c r="BD36" s="19"/>
    </row>
    <row r="37" spans="1:74" x14ac:dyDescent="0.25">
      <c r="A37" s="89"/>
      <c r="L37" s="168"/>
      <c r="V37" s="168"/>
      <c r="AS37" s="76"/>
      <c r="AX37" s="76"/>
      <c r="AY37" s="76"/>
      <c r="BB37" s="55"/>
      <c r="BC37" s="55"/>
    </row>
    <row r="38" spans="1:74" x14ac:dyDescent="0.25">
      <c r="A38" t="s">
        <v>106</v>
      </c>
      <c r="B38" s="65">
        <v>2244.8438507332653</v>
      </c>
      <c r="C38" s="154">
        <v>926.43210930464068</v>
      </c>
      <c r="D38" s="154">
        <v>1318.3239693566295</v>
      </c>
      <c r="E38" s="154">
        <v>638.67829783343245</v>
      </c>
      <c r="F38" s="65">
        <v>675.02659006772149</v>
      </c>
      <c r="G38" s="154">
        <v>675.02659006772149</v>
      </c>
      <c r="H38" s="65">
        <v>2330.9431471843609</v>
      </c>
      <c r="I38" s="154">
        <v>808.94459418849692</v>
      </c>
      <c r="J38" s="65">
        <v>1520.9935243101768</v>
      </c>
      <c r="K38" s="154">
        <v>471.24856508277628</v>
      </c>
      <c r="L38" s="154">
        <v>1049.7285277532212</v>
      </c>
      <c r="M38" s="154">
        <v>574.87383455312636</v>
      </c>
      <c r="N38" s="154">
        <v>454.6316223159431</v>
      </c>
      <c r="O38" s="154">
        <v>454.63425401390492</v>
      </c>
      <c r="P38" s="154">
        <v>1657.572037553769</v>
      </c>
      <c r="Q38" s="154">
        <v>456.41893113979603</v>
      </c>
      <c r="R38" s="65">
        <v>1201.1553048735764</v>
      </c>
      <c r="S38" s="154">
        <v>374.31576551753352</v>
      </c>
      <c r="T38" s="154">
        <v>826.83929966384392</v>
      </c>
      <c r="U38" s="154">
        <v>413.38852787220998</v>
      </c>
      <c r="V38" s="154"/>
      <c r="W38" s="154"/>
      <c r="X38" s="233"/>
      <c r="Y38" s="154"/>
      <c r="Z38" s="65"/>
      <c r="AA38" s="154"/>
      <c r="AB38" s="65"/>
      <c r="AC38" s="154"/>
      <c r="AD38" s="65"/>
      <c r="AE38" s="154"/>
      <c r="AF38" s="65"/>
      <c r="AG38" s="154"/>
      <c r="AH38" s="65"/>
      <c r="AI38" s="154"/>
      <c r="AJ38" s="65"/>
      <c r="AK38" s="154"/>
      <c r="AL38" s="65"/>
      <c r="AM38" s="154"/>
      <c r="AN38" s="65"/>
      <c r="AO38" s="154"/>
      <c r="AP38" s="65"/>
      <c r="AQ38" s="65"/>
      <c r="AR38" s="65"/>
      <c r="AS38" s="65"/>
      <c r="AT38" s="80"/>
      <c r="AU38" s="80"/>
      <c r="AV38" s="65"/>
      <c r="AW38" s="65"/>
      <c r="AX38" s="65"/>
      <c r="AY38" s="65"/>
      <c r="AZ38" s="65"/>
      <c r="BA38" s="65"/>
      <c r="BB38" s="65"/>
      <c r="BC38" s="65"/>
      <c r="BD38" s="14"/>
      <c r="BE38" s="14"/>
      <c r="BF38" s="14"/>
      <c r="BG38" s="14"/>
      <c r="BH38" s="14"/>
      <c r="BI38" s="14"/>
      <c r="BJ38" s="14"/>
      <c r="BK38" s="14"/>
      <c r="BL38" s="14"/>
      <c r="BM38" s="14"/>
      <c r="BN38" s="14"/>
      <c r="BO38" s="14"/>
      <c r="BP38" s="14"/>
      <c r="BQ38" s="14"/>
      <c r="BR38" s="14"/>
      <c r="BS38" s="14"/>
      <c r="BT38" s="14"/>
      <c r="BU38" s="50"/>
    </row>
    <row r="39" spans="1:74" x14ac:dyDescent="0.25">
      <c r="A39" s="23" t="s">
        <v>111</v>
      </c>
      <c r="B39" s="67">
        <f t="shared" ref="B39" si="3">B25</f>
        <v>144182532</v>
      </c>
      <c r="C39" s="159">
        <f>+C25</f>
        <v>144198286.5</v>
      </c>
      <c r="D39" s="159">
        <v>144174351.66666666</v>
      </c>
      <c r="E39" s="159">
        <v>144159605</v>
      </c>
      <c r="F39" s="67">
        <v>144166777.5</v>
      </c>
      <c r="G39" s="159">
        <v>144166777.5</v>
      </c>
      <c r="H39" s="67">
        <v>138106331.40000001</v>
      </c>
      <c r="I39" s="159">
        <v>143999714</v>
      </c>
      <c r="J39" s="67">
        <v>136581953</v>
      </c>
      <c r="K39" s="159">
        <v>143806790.5</v>
      </c>
      <c r="L39" s="159">
        <v>134169938</v>
      </c>
      <c r="M39" s="159">
        <v>136612078</v>
      </c>
      <c r="N39" s="159">
        <v>129357115.5</v>
      </c>
      <c r="O39" s="159">
        <v>129357005.5</v>
      </c>
      <c r="P39" s="159">
        <v>129316130.75</v>
      </c>
      <c r="Q39" s="159">
        <v>129285548</v>
      </c>
      <c r="R39" s="67">
        <v>129341666.5</v>
      </c>
      <c r="S39" s="159">
        <v>129336690</v>
      </c>
      <c r="T39" s="159">
        <v>129360409.33333333</v>
      </c>
      <c r="U39" s="159">
        <v>129346713.5</v>
      </c>
      <c r="V39" s="159"/>
      <c r="W39" s="159"/>
      <c r="X39" s="237"/>
      <c r="Y39" s="159"/>
      <c r="Z39" s="67"/>
      <c r="AA39" s="159"/>
      <c r="AB39" s="67"/>
      <c r="AC39" s="159"/>
      <c r="AD39" s="67"/>
      <c r="AE39" s="159"/>
      <c r="AF39" s="67"/>
      <c r="AG39" s="159"/>
      <c r="AH39" s="67"/>
      <c r="AI39" s="159"/>
      <c r="AJ39" s="67"/>
      <c r="AK39" s="159"/>
      <c r="AL39" s="67"/>
      <c r="AM39" s="159"/>
      <c r="AN39" s="67"/>
      <c r="AO39" s="159"/>
      <c r="AP39" s="67"/>
      <c r="AQ39" s="67"/>
      <c r="AR39" s="67"/>
      <c r="AS39" s="67"/>
      <c r="AT39" s="67"/>
      <c r="AU39" s="67"/>
      <c r="AV39" s="67"/>
      <c r="AW39" s="67"/>
      <c r="AX39" s="67"/>
      <c r="AY39" s="67"/>
      <c r="AZ39" s="67"/>
      <c r="BA39" s="67"/>
      <c r="BB39" s="67"/>
      <c r="BC39" s="67"/>
      <c r="BD39" s="27"/>
      <c r="BE39" s="27"/>
      <c r="BF39" s="27"/>
      <c r="BG39" s="27"/>
      <c r="BH39" s="27"/>
      <c r="BI39" s="27"/>
      <c r="BJ39" s="27"/>
      <c r="BK39" s="27"/>
      <c r="BL39" s="27"/>
      <c r="BM39" s="27"/>
      <c r="BN39" s="27"/>
      <c r="BO39" s="27"/>
      <c r="BP39" s="27"/>
      <c r="BQ39" s="27"/>
      <c r="BR39" s="27"/>
      <c r="BS39" s="27"/>
      <c r="BT39" s="27"/>
      <c r="BU39" s="27"/>
    </row>
    <row r="40" spans="1:74" x14ac:dyDescent="0.25">
      <c r="A40" t="s">
        <v>39</v>
      </c>
      <c r="B40" s="68">
        <f t="shared" ref="B40" si="4">B38*1000000/B39</f>
        <v>15.569457822624903</v>
      </c>
      <c r="C40" s="160">
        <f>C38*1000000/C39</f>
        <v>6.4247095564803445</v>
      </c>
      <c r="D40" s="160">
        <v>9.1439562870698055</v>
      </c>
      <c r="E40" s="160">
        <v>4.4303554926737796</v>
      </c>
      <c r="F40" s="68">
        <v>4.6822617649737053</v>
      </c>
      <c r="G40" s="160">
        <v>4.6822617649737053</v>
      </c>
      <c r="H40" s="68">
        <v>16.87788766492686</v>
      </c>
      <c r="I40" s="160">
        <v>5.6176819503162134</v>
      </c>
      <c r="J40" s="68">
        <v>11.136123703767634</v>
      </c>
      <c r="K40" s="160">
        <v>3.2769562789371642</v>
      </c>
      <c r="L40" s="160">
        <v>7.8238727944647426</v>
      </c>
      <c r="M40" s="160">
        <v>4.2080747395784899</v>
      </c>
      <c r="N40" s="160">
        <v>3.5145466916038579</v>
      </c>
      <c r="O40" s="160">
        <v>3.5145700246895784</v>
      </c>
      <c r="P40" s="160">
        <v>12.817983556577831</v>
      </c>
      <c r="Q40" s="160">
        <v>3.5303167152124075</v>
      </c>
      <c r="R40" s="68">
        <v>9.2866849281981096</v>
      </c>
      <c r="S40" s="160">
        <v>2.8941189504504372</v>
      </c>
      <c r="T40" s="68">
        <f t="shared" ref="T40" si="5">T38*1000000/T39</f>
        <v>6.3917492525341411</v>
      </c>
      <c r="U40" s="160">
        <v>3.1959724115619679</v>
      </c>
      <c r="V40" s="160"/>
      <c r="W40" s="160"/>
      <c r="X40" s="238"/>
      <c r="Y40" s="160"/>
      <c r="Z40" s="68"/>
      <c r="AA40" s="160"/>
      <c r="AB40" s="68"/>
      <c r="AC40" s="160"/>
      <c r="AD40" s="68"/>
      <c r="AE40" s="160"/>
      <c r="AF40" s="68"/>
      <c r="AG40" s="160"/>
      <c r="AH40" s="68"/>
      <c r="AI40" s="160"/>
      <c r="AJ40" s="68"/>
      <c r="AK40" s="160"/>
      <c r="AL40" s="68"/>
      <c r="AM40" s="160"/>
      <c r="AN40" s="68"/>
      <c r="AO40" s="160"/>
      <c r="AP40" s="68"/>
      <c r="AQ40" s="68"/>
      <c r="AR40" s="68"/>
      <c r="AS40" s="68"/>
      <c r="AT40" s="68"/>
      <c r="AU40" s="68"/>
      <c r="AV40" s="68"/>
      <c r="AW40" s="68"/>
      <c r="AX40" s="68"/>
      <c r="AY40" s="68"/>
      <c r="AZ40" s="68"/>
      <c r="BA40" s="68"/>
      <c r="BB40" s="68"/>
      <c r="BC40" s="68"/>
      <c r="BD40" s="20"/>
      <c r="BE40" s="20"/>
      <c r="BF40" s="20"/>
      <c r="BG40" s="20"/>
      <c r="BH40" s="20"/>
      <c r="BI40" s="20"/>
      <c r="BJ40" s="20"/>
      <c r="BK40" s="20"/>
      <c r="BL40" s="20"/>
      <c r="BM40" s="20"/>
      <c r="BN40" s="20"/>
      <c r="BO40" s="20"/>
      <c r="BP40" s="20"/>
      <c r="BQ40" s="20"/>
      <c r="BR40" s="20"/>
      <c r="BS40" s="20"/>
      <c r="BT40" s="20"/>
      <c r="BU40" s="20"/>
      <c r="BV40" s="17"/>
    </row>
    <row r="41" spans="1:74" x14ac:dyDescent="0.25">
      <c r="V41" s="168"/>
      <c r="AS41" s="76"/>
      <c r="AX41" s="76"/>
      <c r="AY41" s="76"/>
      <c r="BB41" s="55"/>
      <c r="BC41" s="55"/>
    </row>
    <row r="42" spans="1:74" x14ac:dyDescent="0.25">
      <c r="A42" t="s">
        <v>38</v>
      </c>
      <c r="B42" s="64">
        <v>151.12</v>
      </c>
      <c r="C42" s="161">
        <f>+B42</f>
        <v>151.12</v>
      </c>
      <c r="D42" s="161">
        <v>151.12</v>
      </c>
      <c r="E42" s="161">
        <v>151.12</v>
      </c>
      <c r="F42" s="64">
        <v>137.80000000000001</v>
      </c>
      <c r="G42" s="161">
        <v>137.80000000000001</v>
      </c>
      <c r="H42" s="64">
        <v>141.80000000000001</v>
      </c>
      <c r="I42" s="161">
        <v>141.80000000000001</v>
      </c>
      <c r="J42" s="64">
        <v>137.19999999999999</v>
      </c>
      <c r="K42" s="161">
        <v>137.19999999999999</v>
      </c>
      <c r="L42" s="161">
        <v>141</v>
      </c>
      <c r="M42" s="161">
        <v>141</v>
      </c>
      <c r="N42" s="161">
        <v>123.6</v>
      </c>
      <c r="O42" s="161">
        <v>123.6</v>
      </c>
      <c r="P42" s="161">
        <v>127.4</v>
      </c>
      <c r="Q42" s="161">
        <v>127.4</v>
      </c>
      <c r="R42" s="64">
        <v>111.4</v>
      </c>
      <c r="S42" s="161">
        <v>111.4</v>
      </c>
      <c r="T42" s="161">
        <v>115.8</v>
      </c>
      <c r="U42" s="161">
        <v>115.8</v>
      </c>
      <c r="V42" s="161"/>
      <c r="W42" s="161"/>
      <c r="X42" s="239"/>
      <c r="Y42" s="161"/>
      <c r="Z42" s="64"/>
      <c r="AA42" s="161"/>
      <c r="AB42" s="64"/>
      <c r="AC42" s="161"/>
      <c r="AD42" s="139"/>
      <c r="AE42" s="181"/>
      <c r="AF42" s="64"/>
      <c r="AG42" s="161"/>
      <c r="AH42" s="64"/>
      <c r="AI42" s="161"/>
      <c r="AJ42" s="64"/>
      <c r="AK42" s="161"/>
      <c r="AL42" s="64"/>
      <c r="AM42" s="161"/>
      <c r="AN42" s="64"/>
      <c r="AO42" s="161"/>
      <c r="AP42" s="64"/>
      <c r="AQ42" s="64"/>
      <c r="AR42" s="64"/>
      <c r="AS42" s="64"/>
      <c r="AT42" s="64"/>
      <c r="AU42" s="64"/>
      <c r="AV42" s="64"/>
      <c r="AW42" s="64"/>
      <c r="AX42" s="64"/>
      <c r="AY42" s="64"/>
      <c r="AZ42" s="64"/>
      <c r="BA42" s="64"/>
      <c r="BB42" s="64"/>
      <c r="BC42" s="64"/>
    </row>
    <row r="43" spans="1:74" x14ac:dyDescent="0.25">
      <c r="A43" t="s">
        <v>44</v>
      </c>
      <c r="B43" s="68">
        <f>B40/3*4</f>
        <v>20.759277096833205</v>
      </c>
      <c r="C43" s="160">
        <f>C40*4</f>
        <v>25.698838225921378</v>
      </c>
      <c r="D43" s="160">
        <v>18.287912574139611</v>
      </c>
      <c r="E43" s="160">
        <v>17.721421970695118</v>
      </c>
      <c r="F43" s="68">
        <v>18.729047059894821</v>
      </c>
      <c r="G43" s="160">
        <v>18.729047059894821</v>
      </c>
      <c r="H43" s="68">
        <v>16.87788766492686</v>
      </c>
      <c r="I43" s="160">
        <v>22.470727801264854</v>
      </c>
      <c r="J43" s="68">
        <v>14.848164938356845</v>
      </c>
      <c r="K43" s="160">
        <v>13.107825115748657</v>
      </c>
      <c r="L43" s="160">
        <v>15.647745588929485</v>
      </c>
      <c r="M43" s="160">
        <v>16.83229895831396</v>
      </c>
      <c r="N43" s="160">
        <v>14.058186766415432</v>
      </c>
      <c r="O43" s="160">
        <v>14.058280098758313</v>
      </c>
      <c r="P43" s="160">
        <v>12.817983556577831</v>
      </c>
      <c r="Q43" s="160">
        <v>14.12126686084963</v>
      </c>
      <c r="R43" s="68">
        <v>12.382246570930812</v>
      </c>
      <c r="S43" s="160">
        <v>11.576475801801749</v>
      </c>
      <c r="T43" s="160">
        <v>12.783498505068282</v>
      </c>
      <c r="U43" s="160">
        <v>12.783889646247871</v>
      </c>
      <c r="V43" s="160"/>
      <c r="W43" s="160"/>
      <c r="X43" s="238"/>
      <c r="Y43" s="160"/>
      <c r="Z43" s="68"/>
      <c r="AA43" s="160"/>
      <c r="AB43" s="68"/>
      <c r="AC43" s="160"/>
      <c r="AD43" s="140"/>
      <c r="AE43" s="182"/>
      <c r="AF43" s="68"/>
      <c r="AG43" s="160"/>
      <c r="AH43" s="68"/>
      <c r="AI43" s="160"/>
      <c r="AJ43" s="68"/>
      <c r="AK43" s="160"/>
      <c r="AL43" s="68"/>
      <c r="AM43" s="160"/>
      <c r="AN43" s="68"/>
      <c r="AO43" s="160"/>
      <c r="AP43" s="68"/>
      <c r="AQ43" s="68"/>
      <c r="AR43" s="68"/>
      <c r="AS43" s="68"/>
      <c r="AT43" s="68"/>
      <c r="AU43" s="68"/>
      <c r="AV43" s="68"/>
      <c r="AW43" s="68"/>
      <c r="AX43" s="68"/>
      <c r="AY43" s="68"/>
      <c r="AZ43" s="68"/>
      <c r="BA43" s="68"/>
      <c r="BB43" s="68"/>
      <c r="BC43" s="68"/>
      <c r="BD43" s="20"/>
      <c r="BE43" s="20"/>
      <c r="BF43" s="20"/>
      <c r="BG43" s="20"/>
      <c r="BH43" s="20"/>
      <c r="BI43" s="20"/>
      <c r="BJ43" s="20"/>
      <c r="BK43" s="20"/>
      <c r="BL43" s="20"/>
      <c r="BM43" s="20"/>
      <c r="BN43" s="20"/>
      <c r="BO43" s="20"/>
      <c r="BP43" s="20"/>
      <c r="BQ43" s="20"/>
      <c r="BR43" s="20"/>
      <c r="BS43" s="20"/>
      <c r="BT43" s="20"/>
      <c r="BU43" s="20"/>
    </row>
    <row r="44" spans="1:74" s="3" customFormat="1" ht="15.75" thickBot="1" x14ac:dyDescent="0.3">
      <c r="A44" s="33" t="s">
        <v>5</v>
      </c>
      <c r="B44" s="69">
        <f t="shared" ref="B44:C44" si="6">B42/B43</f>
        <v>7.2796369206446556</v>
      </c>
      <c r="C44" s="162">
        <f t="shared" si="6"/>
        <v>5.8804214677522415</v>
      </c>
      <c r="D44" s="162">
        <v>8.2633815853699062</v>
      </c>
      <c r="E44" s="162">
        <v>8.527532398353717</v>
      </c>
      <c r="F44" s="69">
        <v>7.3575553288600615</v>
      </c>
      <c r="G44" s="162">
        <v>7.3575553288600615</v>
      </c>
      <c r="H44" s="69">
        <v>8.4015252865243255</v>
      </c>
      <c r="I44" s="162">
        <v>6.3104320097730984</v>
      </c>
      <c r="J44" s="69">
        <v>9.2401990797916795</v>
      </c>
      <c r="K44" s="162">
        <v>10.467030097552822</v>
      </c>
      <c r="L44" s="162">
        <v>9.0108826986396764</v>
      </c>
      <c r="M44" s="162">
        <v>8.3767523586168267</v>
      </c>
      <c r="N44" s="162">
        <v>8.7920300145162766</v>
      </c>
      <c r="O44" s="162">
        <v>8.7919716445909248</v>
      </c>
      <c r="P44" s="162">
        <v>9.9391608233591384</v>
      </c>
      <c r="Q44" s="162">
        <v>9.0218534395953451</v>
      </c>
      <c r="R44" s="69">
        <v>8.9967518706603915</v>
      </c>
      <c r="S44" s="162">
        <v>9.6229631458877876</v>
      </c>
      <c r="T44" s="162">
        <v>9.0585530990666356</v>
      </c>
      <c r="U44" s="162">
        <v>9.0582759398261707</v>
      </c>
      <c r="V44" s="162"/>
      <c r="W44" s="162"/>
      <c r="X44" s="240"/>
      <c r="Y44" s="162"/>
      <c r="Z44" s="69"/>
      <c r="AA44" s="162"/>
      <c r="AB44" s="69"/>
      <c r="AC44" s="162"/>
      <c r="AD44" s="138"/>
      <c r="AE44" s="183"/>
      <c r="AF44" s="69"/>
      <c r="AG44" s="162"/>
      <c r="AH44" s="69"/>
      <c r="AI44" s="162"/>
      <c r="AJ44" s="69"/>
      <c r="AK44" s="162"/>
      <c r="AL44" s="69"/>
      <c r="AM44" s="162"/>
      <c r="AN44" s="69"/>
      <c r="AO44" s="162"/>
      <c r="AP44" s="69"/>
      <c r="AQ44" s="69"/>
      <c r="AR44" s="69"/>
      <c r="AS44" s="69"/>
      <c r="AT44" s="69"/>
      <c r="AU44" s="69"/>
      <c r="AV44" s="69"/>
      <c r="AW44" s="69"/>
      <c r="AX44" s="69"/>
      <c r="AY44" s="69"/>
      <c r="AZ44" s="69"/>
      <c r="BA44" s="69"/>
      <c r="BB44" s="69"/>
      <c r="BC44" s="69"/>
      <c r="BD44" s="34"/>
      <c r="BE44" s="34"/>
      <c r="BF44" s="34"/>
      <c r="BG44" s="34"/>
      <c r="BH44" s="34"/>
      <c r="BI44" s="34"/>
      <c r="BJ44" s="34"/>
      <c r="BK44" s="34"/>
      <c r="BL44" s="34"/>
      <c r="BM44" s="34"/>
      <c r="BN44" s="34"/>
      <c r="BO44" s="34"/>
      <c r="BP44" s="34"/>
      <c r="BQ44" s="34"/>
      <c r="BR44" s="34"/>
      <c r="BS44" s="34"/>
      <c r="BT44" s="34"/>
      <c r="BU44" s="34"/>
    </row>
    <row r="45" spans="1:74" x14ac:dyDescent="0.25">
      <c r="V45" s="168"/>
      <c r="AS45" s="76"/>
      <c r="AX45" s="76"/>
      <c r="AY45" s="76"/>
      <c r="BB45" s="55"/>
      <c r="BC45" s="55"/>
    </row>
    <row r="46" spans="1:74" x14ac:dyDescent="0.25">
      <c r="C46" s="163"/>
      <c r="D46" s="163"/>
      <c r="E46" s="163"/>
      <c r="G46" s="163"/>
      <c r="I46" s="163"/>
      <c r="K46" s="163"/>
      <c r="L46" s="163"/>
      <c r="M46" s="163"/>
      <c r="N46" s="160"/>
      <c r="O46" s="163"/>
      <c r="P46" s="160"/>
      <c r="Q46" s="163"/>
      <c r="S46" s="163"/>
      <c r="T46" s="160"/>
      <c r="U46" s="160"/>
      <c r="V46" s="160"/>
      <c r="W46" s="163"/>
      <c r="Y46" s="160"/>
      <c r="AA46" s="163"/>
      <c r="AC46" s="163"/>
      <c r="AD46" s="61"/>
      <c r="AE46" s="163"/>
      <c r="AF46" s="61"/>
      <c r="AG46" s="163"/>
      <c r="AI46" s="163"/>
      <c r="AK46" s="163"/>
      <c r="AL46" s="61"/>
      <c r="AM46" s="163"/>
      <c r="AN46" s="68"/>
      <c r="AO46" s="163"/>
      <c r="AQ46" s="61"/>
      <c r="AS46" s="68"/>
      <c r="AT46" s="61"/>
      <c r="AU46" s="61"/>
      <c r="AV46" s="61"/>
      <c r="AW46" s="61"/>
      <c r="AX46" s="76"/>
      <c r="AY46" s="68"/>
      <c r="BA46" s="61"/>
      <c r="BB46" s="55"/>
      <c r="BC46" s="61"/>
      <c r="BE46" s="20"/>
      <c r="BF46" s="20"/>
    </row>
    <row r="47" spans="1:74" x14ac:dyDescent="0.25">
      <c r="A47" t="s">
        <v>38</v>
      </c>
      <c r="B47" s="64">
        <v>153.46</v>
      </c>
      <c r="D47" s="64">
        <v>151.12</v>
      </c>
      <c r="F47" s="64">
        <v>137.80000000000001</v>
      </c>
      <c r="H47" s="64">
        <v>141.80000000000001</v>
      </c>
      <c r="J47" s="64">
        <v>137.19999999999999</v>
      </c>
      <c r="L47" s="168">
        <v>141</v>
      </c>
      <c r="N47" s="168">
        <v>123.6</v>
      </c>
      <c r="P47" s="168">
        <v>127.4</v>
      </c>
      <c r="R47" s="64">
        <v>111.4</v>
      </c>
      <c r="T47" s="168">
        <v>115.8</v>
      </c>
      <c r="V47" s="168"/>
      <c r="X47" s="239"/>
      <c r="Z47" s="64"/>
      <c r="AB47" s="64"/>
      <c r="AD47" s="76"/>
      <c r="AF47" s="64"/>
      <c r="AH47" s="64"/>
      <c r="AJ47" s="64"/>
      <c r="AL47" s="64"/>
      <c r="AN47" s="64"/>
      <c r="AP47" s="64"/>
      <c r="AR47" s="64"/>
      <c r="AS47" s="76"/>
      <c r="AT47" s="64"/>
      <c r="AV47" s="64"/>
      <c r="AX47" s="64"/>
      <c r="AY47" s="76"/>
      <c r="AZ47" s="64"/>
      <c r="BB47" s="64"/>
      <c r="BC47" s="55"/>
      <c r="BD47" s="31"/>
      <c r="BF47" s="31"/>
      <c r="BH47" s="31"/>
      <c r="BJ47" s="31"/>
      <c r="BL47" s="31"/>
      <c r="BN47" s="31"/>
      <c r="BP47" s="31"/>
      <c r="BR47" s="31"/>
      <c r="BT47" s="31"/>
    </row>
    <row r="48" spans="1:74" x14ac:dyDescent="0.25">
      <c r="A48" s="23" t="s">
        <v>40</v>
      </c>
      <c r="B48" s="70">
        <f>B35</f>
        <v>124.04735412574463</v>
      </c>
      <c r="C48" s="157"/>
      <c r="D48" s="70">
        <v>117.31033410948302</v>
      </c>
      <c r="E48" s="157"/>
      <c r="F48" s="70">
        <v>113.23653879189176</v>
      </c>
      <c r="G48" s="157"/>
      <c r="H48" s="70">
        <v>120.47549913295093</v>
      </c>
      <c r="I48" s="157"/>
      <c r="J48" s="70">
        <v>116.38948110199865</v>
      </c>
      <c r="K48" s="157"/>
      <c r="L48" s="215">
        <v>112.80634925080336</v>
      </c>
      <c r="M48" s="157"/>
      <c r="N48" s="215">
        <v>105.62564403560741</v>
      </c>
      <c r="O48" s="157"/>
      <c r="P48" s="70">
        <v>109.86084389102038</v>
      </c>
      <c r="Q48" s="157"/>
      <c r="R48" s="70">
        <v>107.19198438078075</v>
      </c>
      <c r="S48" s="157"/>
      <c r="T48" s="215">
        <v>102.90795422824196</v>
      </c>
      <c r="U48" s="194"/>
      <c r="V48" s="70"/>
      <c r="W48" s="157"/>
      <c r="X48" s="241"/>
      <c r="Y48" s="194"/>
      <c r="Z48" s="70"/>
      <c r="AA48" s="157"/>
      <c r="AB48" s="70"/>
      <c r="AC48" s="157"/>
      <c r="AD48" s="137"/>
      <c r="AE48" s="157"/>
      <c r="AF48" s="125"/>
      <c r="AG48" s="157"/>
      <c r="AH48" s="70"/>
      <c r="AI48" s="157"/>
      <c r="AJ48" s="70"/>
      <c r="AK48" s="157"/>
      <c r="AL48" s="125"/>
      <c r="AM48" s="157"/>
      <c r="AN48" s="125"/>
      <c r="AO48" s="157"/>
      <c r="AP48" s="70"/>
      <c r="AQ48" s="58"/>
      <c r="AR48" s="70"/>
      <c r="AS48" s="82"/>
      <c r="AT48" s="70"/>
      <c r="AU48" s="58"/>
      <c r="AV48" s="70"/>
      <c r="AW48" s="58"/>
      <c r="AX48" s="70"/>
      <c r="AY48" s="82"/>
      <c r="AZ48" s="70"/>
      <c r="BA48" s="58"/>
      <c r="BB48" s="70"/>
      <c r="BC48" s="58"/>
      <c r="BD48" s="32"/>
      <c r="BE48" s="23"/>
      <c r="BF48" s="32"/>
      <c r="BG48" s="23"/>
      <c r="BH48" s="32"/>
      <c r="BI48" s="23"/>
      <c r="BJ48" s="32"/>
      <c r="BK48" s="23"/>
      <c r="BL48" s="32"/>
      <c r="BM48" s="23"/>
      <c r="BN48" s="32"/>
      <c r="BO48" s="23"/>
      <c r="BP48" s="32"/>
      <c r="BQ48" s="23"/>
      <c r="BR48" s="32"/>
      <c r="BS48" s="23"/>
      <c r="BT48" s="32"/>
      <c r="BU48" s="23"/>
    </row>
    <row r="49" spans="1:74" s="3" customFormat="1" ht="15.75" thickBot="1" x14ac:dyDescent="0.3">
      <c r="A49" s="33" t="s">
        <v>41</v>
      </c>
      <c r="B49" s="69">
        <f>B47/B48</f>
        <v>1.2371082082447344</v>
      </c>
      <c r="C49" s="164"/>
      <c r="D49" s="69">
        <v>1.2882070547933415</v>
      </c>
      <c r="E49" s="164"/>
      <c r="F49" s="69">
        <v>1.2169216886190017</v>
      </c>
      <c r="G49" s="164"/>
      <c r="H49" s="69">
        <v>1.1770028015697731</v>
      </c>
      <c r="I49" s="164"/>
      <c r="J49" s="69">
        <v>1.1788006845718635</v>
      </c>
      <c r="K49" s="164"/>
      <c r="L49" s="216">
        <v>1.2499296443546226</v>
      </c>
      <c r="M49" s="164"/>
      <c r="N49" s="216">
        <v>1.1701703798211471</v>
      </c>
      <c r="O49" s="164"/>
      <c r="P49" s="69">
        <v>1.1596488383648145</v>
      </c>
      <c r="Q49" s="164"/>
      <c r="R49" s="69">
        <v>1.0392568123776029</v>
      </c>
      <c r="S49" s="164"/>
      <c r="T49" s="216">
        <v>1.1252774469033215</v>
      </c>
      <c r="U49" s="196"/>
      <c r="V49" s="69"/>
      <c r="W49" s="164"/>
      <c r="X49" s="240"/>
      <c r="Y49" s="196"/>
      <c r="Z49" s="69"/>
      <c r="AA49" s="164"/>
      <c r="AB49" s="69"/>
      <c r="AC49" s="164"/>
      <c r="AD49" s="138"/>
      <c r="AE49" s="164"/>
      <c r="AF49" s="69"/>
      <c r="AG49" s="164"/>
      <c r="AH49" s="69"/>
      <c r="AI49" s="164"/>
      <c r="AJ49" s="69"/>
      <c r="AK49" s="164"/>
      <c r="AL49" s="126"/>
      <c r="AM49" s="164"/>
      <c r="AN49" s="126"/>
      <c r="AO49" s="164"/>
      <c r="AP49" s="69"/>
      <c r="AQ49" s="62"/>
      <c r="AR49" s="69"/>
      <c r="AS49" s="84"/>
      <c r="AT49" s="69"/>
      <c r="AU49" s="62"/>
      <c r="AV49" s="69"/>
      <c r="AW49" s="62"/>
      <c r="AX49" s="69"/>
      <c r="AY49" s="84"/>
      <c r="AZ49" s="69"/>
      <c r="BA49" s="62"/>
      <c r="BB49" s="69"/>
      <c r="BC49" s="62"/>
      <c r="BD49" s="34"/>
      <c r="BE49" s="33"/>
      <c r="BF49" s="34"/>
      <c r="BG49" s="33"/>
      <c r="BH49" s="34"/>
      <c r="BI49" s="33"/>
      <c r="BJ49" s="34"/>
      <c r="BK49" s="33"/>
      <c r="BL49" s="34"/>
      <c r="BM49" s="33"/>
      <c r="BN49" s="34"/>
      <c r="BO49" s="33"/>
      <c r="BP49" s="34"/>
      <c r="BQ49" s="33"/>
      <c r="BR49" s="34"/>
      <c r="BS49" s="33"/>
      <c r="BT49" s="34"/>
      <c r="BU49" s="25"/>
    </row>
    <row r="50" spans="1:74" x14ac:dyDescent="0.25">
      <c r="D50" s="55"/>
      <c r="L50" s="168"/>
      <c r="V50" s="168"/>
      <c r="AS50" s="76"/>
      <c r="AX50" s="76"/>
      <c r="AY50" s="76"/>
      <c r="BB50" s="55"/>
      <c r="BC50" s="55"/>
    </row>
    <row r="51" spans="1:74" x14ac:dyDescent="0.25">
      <c r="B51" s="61"/>
      <c r="D51" s="61"/>
      <c r="F51" s="61"/>
      <c r="H51" s="61"/>
      <c r="J51" s="61"/>
      <c r="L51" s="168"/>
      <c r="R51" s="61"/>
      <c r="V51" s="168"/>
      <c r="X51" s="238"/>
      <c r="Z51" s="61"/>
      <c r="AB51" s="61"/>
      <c r="AH51" s="61"/>
      <c r="AJ51" s="61"/>
      <c r="AP51" s="61"/>
      <c r="AR51" s="61"/>
      <c r="AS51" s="76"/>
      <c r="AV51" s="61"/>
      <c r="AX51" s="68"/>
      <c r="AY51" s="76"/>
      <c r="AZ51" s="61"/>
      <c r="BB51" s="61"/>
      <c r="BC51" s="55"/>
      <c r="BD51" s="20"/>
      <c r="BF51" s="20"/>
    </row>
    <row r="52" spans="1:74" x14ac:dyDescent="0.25">
      <c r="A52" t="s">
        <v>42</v>
      </c>
      <c r="B52" s="65">
        <v>2398.915657</v>
      </c>
      <c r="C52" s="154">
        <v>809.77190700000006</v>
      </c>
      <c r="D52" s="65">
        <v>1600.276298</v>
      </c>
      <c r="E52" s="154">
        <v>818.47005200000001</v>
      </c>
      <c r="F52" s="65">
        <v>781.8062460000001</v>
      </c>
      <c r="G52" s="154">
        <v>781.8062460000001</v>
      </c>
      <c r="H52" s="65">
        <v>3017.4040260000002</v>
      </c>
      <c r="I52" s="154">
        <v>865.73666200000002</v>
      </c>
      <c r="J52" s="65">
        <v>2151.6673639999999</v>
      </c>
      <c r="K52" s="154">
        <v>740.632023</v>
      </c>
      <c r="L52" s="154">
        <v>1411.035341</v>
      </c>
      <c r="M52" s="154">
        <v>682.81314399999997</v>
      </c>
      <c r="N52" s="154">
        <v>728.22219700000005</v>
      </c>
      <c r="O52" s="154">
        <v>728.22219700000005</v>
      </c>
      <c r="P52" s="154">
        <v>2443.2625049999997</v>
      </c>
      <c r="Q52" s="154">
        <v>646.28362400000003</v>
      </c>
      <c r="R52" s="80">
        <f>+S52+U52+W52</f>
        <v>1167.7223800000002</v>
      </c>
      <c r="S52" s="155">
        <v>583.03858500000001</v>
      </c>
      <c r="T52" s="155">
        <f>+U52+W52</f>
        <v>584.68379500000003</v>
      </c>
      <c r="U52" s="155">
        <v>584.68379500000003</v>
      </c>
      <c r="V52" s="155"/>
      <c r="W52" s="155"/>
      <c r="X52" s="234"/>
      <c r="Y52" s="155"/>
      <c r="Z52" s="80"/>
      <c r="AA52" s="155"/>
      <c r="AB52" s="65"/>
      <c r="AC52" s="154"/>
      <c r="AD52" s="154"/>
      <c r="AE52" s="154"/>
      <c r="AF52" s="65"/>
      <c r="AG52" s="154"/>
      <c r="AH52" s="65"/>
      <c r="AI52" s="154"/>
      <c r="AJ52" s="65"/>
      <c r="AK52" s="154"/>
      <c r="AL52" s="65"/>
      <c r="AM52" s="154"/>
      <c r="AN52" s="65"/>
      <c r="AO52" s="154"/>
      <c r="AP52" s="65"/>
      <c r="AQ52" s="65"/>
      <c r="AR52" s="65"/>
      <c r="AS52" s="65"/>
      <c r="AT52" s="65"/>
      <c r="AU52" s="65"/>
      <c r="AV52" s="65"/>
      <c r="AW52" s="65"/>
      <c r="AX52" s="65"/>
      <c r="AY52" s="65"/>
      <c r="AZ52" s="65"/>
      <c r="BA52" s="65"/>
      <c r="BB52" s="65"/>
      <c r="BC52" s="65"/>
      <c r="BD52" s="14"/>
      <c r="BE52" s="14"/>
      <c r="BF52" s="14"/>
      <c r="BG52" s="14"/>
      <c r="BH52" s="14"/>
      <c r="BI52" s="14"/>
      <c r="BJ52" s="14"/>
      <c r="BK52" s="14"/>
      <c r="BL52" s="14"/>
      <c r="BM52" s="14"/>
      <c r="BN52" s="14"/>
      <c r="BO52" s="14"/>
      <c r="BP52" s="14"/>
      <c r="BQ52" s="14"/>
      <c r="BR52" s="14"/>
      <c r="BS52" s="14"/>
      <c r="BT52" s="14"/>
      <c r="BU52" s="14"/>
    </row>
    <row r="53" spans="1:74" x14ac:dyDescent="0.25">
      <c r="A53" s="82" t="s">
        <v>223</v>
      </c>
      <c r="B53" s="16">
        <v>5813.1874779999998</v>
      </c>
      <c r="C53" s="147">
        <v>1907.9981869999997</v>
      </c>
      <c r="D53" s="16">
        <v>3916.3218379999998</v>
      </c>
      <c r="E53" s="147">
        <v>2007.9984420000003</v>
      </c>
      <c r="F53" s="16">
        <v>1878.0223169999999</v>
      </c>
      <c r="G53" s="147">
        <v>1878.0223169999999</v>
      </c>
      <c r="H53" s="16">
        <v>6716.1339200000002</v>
      </c>
      <c r="I53" s="147">
        <v>1810.9134800000002</v>
      </c>
      <c r="J53" s="16">
        <v>4905.2204400000001</v>
      </c>
      <c r="K53" s="147">
        <v>1675.0370849999999</v>
      </c>
      <c r="L53" s="147">
        <f>3360.814795-131</f>
        <v>3229.8147949999998</v>
      </c>
      <c r="M53" s="147">
        <f>1757.257973-103</f>
        <v>1654.257973</v>
      </c>
      <c r="N53" s="147">
        <f>1603.556822-27.92126</f>
        <v>1575.6355619999999</v>
      </c>
      <c r="O53" s="147">
        <f>1603.556822-27.92126</f>
        <v>1575.6355619999999</v>
      </c>
      <c r="P53" s="147">
        <f>5760.196145-380</f>
        <v>5380.1961449999999</v>
      </c>
      <c r="Q53" s="147">
        <f>1597.432485-163</f>
        <v>1434.432485</v>
      </c>
      <c r="R53" s="81">
        <f>+S53+U53+W53</f>
        <v>2663.4406269999999</v>
      </c>
      <c r="S53" s="223">
        <f>1390.848-86</f>
        <v>1304.848</v>
      </c>
      <c r="T53" s="223">
        <f>+U53+V53</f>
        <v>1358.592627</v>
      </c>
      <c r="U53" s="223">
        <f>1315.592627+43</f>
        <v>1358.592627</v>
      </c>
      <c r="V53" s="223"/>
      <c r="W53" s="223"/>
      <c r="X53" s="228"/>
      <c r="Y53" s="222"/>
      <c r="Z53" s="219"/>
      <c r="AA53" s="156"/>
      <c r="AB53" s="54"/>
      <c r="AC53" s="147"/>
      <c r="AD53" s="147"/>
      <c r="AE53" s="147"/>
      <c r="AF53" s="16"/>
      <c r="AG53" s="147"/>
      <c r="AH53" s="16"/>
      <c r="AI53" s="147"/>
      <c r="AJ53" s="16"/>
      <c r="AK53" s="147"/>
      <c r="AL53" s="16"/>
      <c r="AM53" s="147"/>
      <c r="AN53" s="16"/>
      <c r="AO53" s="147"/>
      <c r="AP53" s="16"/>
      <c r="AQ53" s="16"/>
      <c r="AR53" s="16"/>
      <c r="AS53" s="16"/>
      <c r="AT53" s="16"/>
      <c r="AU53" s="16"/>
      <c r="AV53" s="16"/>
      <c r="AW53" s="16"/>
      <c r="AX53" s="16"/>
      <c r="AY53" s="16"/>
      <c r="AZ53" s="16"/>
      <c r="BA53" s="16"/>
      <c r="BB53" s="16"/>
      <c r="BC53" s="16"/>
      <c r="BD53" s="13"/>
      <c r="BE53" s="13"/>
      <c r="BF53" s="13"/>
      <c r="BG53" s="13"/>
      <c r="BH53" s="13"/>
      <c r="BI53" s="13"/>
      <c r="BJ53" s="13"/>
      <c r="BK53" s="13"/>
      <c r="BL53" s="13"/>
      <c r="BM53" s="13"/>
      <c r="BN53" s="13"/>
      <c r="BO53" s="13"/>
      <c r="BP53" s="13"/>
      <c r="BQ53" s="13"/>
      <c r="BR53" s="13"/>
      <c r="BS53" s="13"/>
      <c r="BT53" s="13"/>
      <c r="BU53" s="13"/>
    </row>
    <row r="54" spans="1:74" s="3" customFormat="1" ht="15.75" thickBot="1" x14ac:dyDescent="0.3">
      <c r="A54" s="83" t="s">
        <v>43</v>
      </c>
      <c r="B54" s="71">
        <f>B52/B53</f>
        <v>0.41266786355655877</v>
      </c>
      <c r="C54" s="165">
        <f t="shared" ref="C54:U54" si="7">C52/C53</f>
        <v>0.42440915956698455</v>
      </c>
      <c r="D54" s="71">
        <v>0.40861715767906204</v>
      </c>
      <c r="E54" s="165">
        <v>0.40760492382891994</v>
      </c>
      <c r="F54" s="71">
        <v>0.41629230862862004</v>
      </c>
      <c r="G54" s="165">
        <v>0.41629230862862004</v>
      </c>
      <c r="H54" s="71">
        <v>0.44927692954639598</v>
      </c>
      <c r="I54" s="165">
        <v>0.47806627514860617</v>
      </c>
      <c r="J54" s="71">
        <v>0.43864845429862065</v>
      </c>
      <c r="K54" s="165">
        <v>0.44215858241729616</v>
      </c>
      <c r="L54" s="165">
        <f t="shared" si="7"/>
        <v>0.43687809690648227</v>
      </c>
      <c r="M54" s="165">
        <f t="shared" si="7"/>
        <v>0.41276098114353776</v>
      </c>
      <c r="N54" s="165">
        <f t="shared" si="7"/>
        <v>0.46217679681946661</v>
      </c>
      <c r="O54" s="165">
        <f t="shared" si="7"/>
        <v>0.46217679681946661</v>
      </c>
      <c r="P54" s="165">
        <f t="shared" si="7"/>
        <v>0.45412145564072176</v>
      </c>
      <c r="Q54" s="165">
        <f t="shared" si="7"/>
        <v>0.45055004732411646</v>
      </c>
      <c r="R54" s="165">
        <f t="shared" si="7"/>
        <v>0.4384262852201361</v>
      </c>
      <c r="S54" s="165">
        <f t="shared" si="7"/>
        <v>0.4468249060426962</v>
      </c>
      <c r="T54" s="165">
        <f t="shared" si="7"/>
        <v>0.4303599058174486</v>
      </c>
      <c r="U54" s="165">
        <f t="shared" si="7"/>
        <v>0.4303599058174486</v>
      </c>
      <c r="V54" s="165"/>
      <c r="W54" s="165"/>
      <c r="X54" s="242"/>
      <c r="Y54" s="166"/>
      <c r="Z54" s="63"/>
      <c r="AA54" s="166"/>
      <c r="AB54" s="63"/>
      <c r="AC54" s="165"/>
      <c r="AD54" s="71"/>
      <c r="AE54" s="165"/>
      <c r="AF54" s="71"/>
      <c r="AG54" s="165"/>
      <c r="AH54" s="71"/>
      <c r="AI54" s="165"/>
      <c r="AJ54" s="71"/>
      <c r="AK54" s="165"/>
      <c r="AL54" s="71"/>
      <c r="AM54" s="165"/>
      <c r="AN54" s="71"/>
      <c r="AO54" s="165"/>
      <c r="AP54" s="71"/>
      <c r="AQ54" s="71"/>
      <c r="AR54" s="71"/>
      <c r="AS54" s="71"/>
      <c r="AT54" s="71"/>
      <c r="AU54" s="71"/>
      <c r="AV54" s="71"/>
      <c r="AW54" s="71"/>
      <c r="AX54" s="71"/>
      <c r="AY54" s="71"/>
      <c r="AZ54" s="71"/>
      <c r="BA54" s="71"/>
      <c r="BB54" s="71"/>
      <c r="BC54" s="71"/>
      <c r="BD54" s="35"/>
      <c r="BE54" s="35"/>
      <c r="BF54" s="35"/>
      <c r="BG54" s="35"/>
      <c r="BH54" s="35"/>
      <c r="BI54" s="35"/>
      <c r="BJ54" s="35"/>
      <c r="BK54" s="35"/>
      <c r="BL54" s="35"/>
      <c r="BM54" s="35"/>
      <c r="BN54" s="35"/>
      <c r="BO54" s="35"/>
      <c r="BP54" s="35"/>
      <c r="BQ54" s="35"/>
      <c r="BR54" s="35"/>
      <c r="BS54" s="35"/>
      <c r="BT54" s="35"/>
      <c r="BU54" s="35"/>
    </row>
    <row r="55" spans="1:74" x14ac:dyDescent="0.25">
      <c r="D55" s="55"/>
      <c r="L55" s="168"/>
      <c r="V55" s="168"/>
      <c r="AS55" s="76"/>
      <c r="AX55" s="76"/>
      <c r="AY55" s="76"/>
      <c r="BB55" s="55"/>
      <c r="BC55" s="55"/>
    </row>
    <row r="56" spans="1:74" x14ac:dyDescent="0.25">
      <c r="D56" s="55"/>
      <c r="L56" s="168"/>
      <c r="V56" s="168"/>
      <c r="AS56" s="76"/>
      <c r="AX56" s="76"/>
      <c r="AY56" s="76"/>
      <c r="BB56" s="55"/>
      <c r="BC56" s="55"/>
    </row>
    <row r="57" spans="1:74" x14ac:dyDescent="0.25">
      <c r="A57" t="s">
        <v>45</v>
      </c>
      <c r="B57" s="65">
        <v>138042.31965700001</v>
      </c>
      <c r="C57" s="153"/>
      <c r="D57" s="65">
        <v>139660.76027699999</v>
      </c>
      <c r="E57" s="153"/>
      <c r="F57" s="65">
        <v>134395.144791</v>
      </c>
      <c r="G57" s="153"/>
      <c r="H57" s="65">
        <v>132888.43153</v>
      </c>
      <c r="I57" s="153"/>
      <c r="J57" s="65">
        <v>138230.46459799999</v>
      </c>
      <c r="K57" s="153"/>
      <c r="L57" s="154">
        <v>140163.599724</v>
      </c>
      <c r="M57" s="153"/>
      <c r="N57" s="154">
        <v>123529.105947</v>
      </c>
      <c r="O57" s="153"/>
      <c r="P57" s="154">
        <v>122009.61736600001</v>
      </c>
      <c r="Q57" s="153"/>
      <c r="R57" s="65">
        <v>120557.725196</v>
      </c>
      <c r="S57" s="153"/>
      <c r="T57" s="154">
        <v>123812.242187</v>
      </c>
      <c r="U57" s="154"/>
      <c r="V57" s="154"/>
      <c r="W57" s="153"/>
      <c r="X57" s="233"/>
      <c r="Y57" s="154"/>
      <c r="Z57" s="65"/>
      <c r="AA57" s="153"/>
      <c r="AB57" s="65"/>
      <c r="AC57" s="153"/>
      <c r="AD57" s="65"/>
      <c r="AE57" s="153"/>
      <c r="AF57" s="65"/>
      <c r="AG57" s="153"/>
      <c r="AH57" s="65"/>
      <c r="AI57" s="153"/>
      <c r="AJ57" s="65"/>
      <c r="AK57" s="153"/>
      <c r="AL57" s="65"/>
      <c r="AM57" s="153"/>
      <c r="AN57" s="65"/>
      <c r="AO57" s="153"/>
      <c r="AP57" s="65"/>
      <c r="AQ57" s="57"/>
      <c r="AR57" s="65"/>
      <c r="AS57" s="65"/>
      <c r="AT57" s="65"/>
      <c r="AU57" s="57"/>
      <c r="AV57" s="65"/>
      <c r="AW57" s="57"/>
      <c r="AX57" s="65"/>
      <c r="AY57" s="65"/>
      <c r="AZ57" s="65"/>
      <c r="BA57" s="57"/>
      <c r="BB57" s="65"/>
      <c r="BC57" s="57"/>
      <c r="BD57" s="14"/>
      <c r="BE57" s="14"/>
      <c r="BF57" s="14"/>
      <c r="BG57" s="14"/>
      <c r="BH57" s="14"/>
      <c r="BI57" s="14"/>
      <c r="BJ57" s="14"/>
      <c r="BK57" s="14"/>
      <c r="BL57" s="14"/>
      <c r="BM57" s="14"/>
      <c r="BN57" s="14"/>
      <c r="BO57" s="14"/>
      <c r="BP57" s="14"/>
      <c r="BQ57" s="14"/>
      <c r="BR57" s="14"/>
      <c r="BS57" s="14"/>
      <c r="BT57" s="14"/>
      <c r="BU57" s="14"/>
    </row>
    <row r="58" spans="1:74" x14ac:dyDescent="0.25">
      <c r="A58" s="23" t="s">
        <v>46</v>
      </c>
      <c r="B58" s="16">
        <v>247147.96961268003</v>
      </c>
      <c r="C58" s="156"/>
      <c r="D58" s="16">
        <v>241832.17663670034</v>
      </c>
      <c r="E58" s="156"/>
      <c r="F58" s="16">
        <v>238270.48511583995</v>
      </c>
      <c r="G58" s="156"/>
      <c r="H58" s="16">
        <v>236329.36463877006</v>
      </c>
      <c r="I58" s="156"/>
      <c r="J58" s="16">
        <v>234316.48083116047</v>
      </c>
      <c r="K58" s="156"/>
      <c r="L58" s="147">
        <v>232099.91912638996</v>
      </c>
      <c r="M58" s="156"/>
      <c r="N58" s="147">
        <v>213967.24953586038</v>
      </c>
      <c r="O58" s="156"/>
      <c r="P58" s="147">
        <v>211244.11525367026</v>
      </c>
      <c r="Q58" s="156"/>
      <c r="R58" s="16">
        <v>208899.53201341021</v>
      </c>
      <c r="S58" s="156"/>
      <c r="T58" s="147">
        <v>205504.38282328009</v>
      </c>
      <c r="U58" s="147"/>
      <c r="V58" s="147"/>
      <c r="W58" s="156"/>
      <c r="X58" s="227"/>
      <c r="Y58" s="147"/>
      <c r="Z58" s="16"/>
      <c r="AA58" s="156"/>
      <c r="AB58" s="16"/>
      <c r="AC58" s="156"/>
      <c r="AD58" s="16"/>
      <c r="AE58" s="156"/>
      <c r="AF58" s="16"/>
      <c r="AG58" s="156"/>
      <c r="AH58" s="16"/>
      <c r="AI58" s="156"/>
      <c r="AJ58" s="16"/>
      <c r="AK58" s="156"/>
      <c r="AL58" s="16"/>
      <c r="AM58" s="156"/>
      <c r="AN58" s="16"/>
      <c r="AO58" s="156"/>
      <c r="AP58" s="16"/>
      <c r="AQ58" s="54"/>
      <c r="AR58" s="16"/>
      <c r="AS58" s="16"/>
      <c r="AT58" s="16"/>
      <c r="AU58" s="54"/>
      <c r="AV58" s="16"/>
      <c r="AW58" s="54"/>
      <c r="AX58" s="16"/>
      <c r="AY58" s="16"/>
      <c r="AZ58" s="16"/>
      <c r="BA58" s="54"/>
      <c r="BB58" s="16"/>
      <c r="BC58" s="54"/>
      <c r="BD58" s="13"/>
      <c r="BE58" s="13"/>
      <c r="BF58" s="13"/>
      <c r="BG58" s="13"/>
      <c r="BH58" s="13"/>
      <c r="BI58" s="13"/>
      <c r="BJ58" s="13"/>
      <c r="BK58" s="13"/>
      <c r="BL58" s="13"/>
      <c r="BM58" s="13"/>
      <c r="BN58" s="13"/>
      <c r="BO58" s="13"/>
      <c r="BP58" s="13"/>
      <c r="BQ58" s="13"/>
      <c r="BR58" s="13"/>
      <c r="BS58" s="13"/>
      <c r="BT58" s="13"/>
      <c r="BU58" s="13"/>
    </row>
    <row r="59" spans="1:74" ht="15.75" thickBot="1" x14ac:dyDescent="0.3">
      <c r="A59" s="90" t="s">
        <v>1</v>
      </c>
      <c r="B59" s="71">
        <f>B57/B58</f>
        <v>0.55854118434933608</v>
      </c>
      <c r="C59" s="166"/>
      <c r="D59" s="71">
        <v>0.57751107490881814</v>
      </c>
      <c r="E59" s="166"/>
      <c r="F59" s="71">
        <v>0.56404445026273864</v>
      </c>
      <c r="G59" s="166"/>
      <c r="H59" s="71">
        <v>0.56230181862131379</v>
      </c>
      <c r="I59" s="166"/>
      <c r="J59" s="71">
        <v>0.58993061054720941</v>
      </c>
      <c r="K59" s="166"/>
      <c r="L59" s="165">
        <v>0.60389335873776817</v>
      </c>
      <c r="M59" s="166"/>
      <c r="N59" s="165">
        <v>0.57732716672743334</v>
      </c>
      <c r="O59" s="166"/>
      <c r="P59" s="165">
        <v>0.57757640831549817</v>
      </c>
      <c r="Q59" s="166"/>
      <c r="R59" s="71">
        <v>0.57710864181476884</v>
      </c>
      <c r="S59" s="166"/>
      <c r="T59" s="165">
        <v>0.60247981325765776</v>
      </c>
      <c r="U59" s="165"/>
      <c r="V59" s="165"/>
      <c r="W59" s="166"/>
      <c r="X59" s="243"/>
      <c r="Y59" s="165"/>
      <c r="Z59" s="71"/>
      <c r="AA59" s="166"/>
      <c r="AB59" s="71"/>
      <c r="AC59" s="166"/>
      <c r="AD59" s="71"/>
      <c r="AE59" s="166"/>
      <c r="AF59" s="71"/>
      <c r="AG59" s="166"/>
      <c r="AH59" s="71"/>
      <c r="AI59" s="166"/>
      <c r="AJ59" s="71"/>
      <c r="AK59" s="166"/>
      <c r="AL59" s="71"/>
      <c r="AM59" s="166"/>
      <c r="AN59" s="71"/>
      <c r="AO59" s="166"/>
      <c r="AP59" s="71"/>
      <c r="AQ59" s="63"/>
      <c r="AR59" s="71"/>
      <c r="AS59" s="71"/>
      <c r="AT59" s="71"/>
      <c r="AU59" s="71"/>
      <c r="AV59" s="71"/>
      <c r="AW59" s="71"/>
      <c r="AX59" s="71"/>
      <c r="AY59" s="71"/>
      <c r="AZ59" s="71"/>
      <c r="BA59" s="71"/>
      <c r="BB59" s="71"/>
      <c r="BC59" s="35"/>
      <c r="BD59" s="35"/>
      <c r="BE59" s="35"/>
      <c r="BF59" s="35"/>
      <c r="BG59" s="35"/>
      <c r="BH59" s="35"/>
      <c r="BI59" s="35"/>
      <c r="BJ59" s="35"/>
      <c r="BK59" s="35"/>
      <c r="BL59" s="35"/>
      <c r="BM59" s="35"/>
      <c r="BN59" s="35"/>
      <c r="BO59" s="35"/>
      <c r="BP59" s="35"/>
      <c r="BQ59" s="35"/>
      <c r="BR59" s="35"/>
      <c r="BS59" s="35"/>
      <c r="BT59" s="35"/>
      <c r="BU59" s="35"/>
    </row>
    <row r="60" spans="1:74" x14ac:dyDescent="0.25">
      <c r="L60" s="168"/>
      <c r="AS60" s="76"/>
      <c r="AT60" s="76"/>
      <c r="AX60" s="76"/>
      <c r="AY60" s="76"/>
      <c r="BB60" s="55"/>
      <c r="BC60" s="55"/>
    </row>
    <row r="61" spans="1:74" x14ac:dyDescent="0.25">
      <c r="L61" s="168"/>
      <c r="AS61" s="76"/>
      <c r="AT61" s="76"/>
      <c r="AX61" s="76"/>
      <c r="AY61" s="76"/>
      <c r="BB61" s="55"/>
      <c r="BC61" s="55"/>
    </row>
    <row r="62" spans="1:74" x14ac:dyDescent="0.25">
      <c r="A62" s="76" t="s">
        <v>116</v>
      </c>
      <c r="B62" s="72">
        <f>+B57</f>
        <v>138042.31965700001</v>
      </c>
      <c r="C62" s="167">
        <f>B62</f>
        <v>138042.31965700001</v>
      </c>
      <c r="D62" s="167">
        <v>139660.76027699999</v>
      </c>
      <c r="E62" s="167">
        <v>139660.76027699999</v>
      </c>
      <c r="F62" s="72">
        <v>134395.144791</v>
      </c>
      <c r="G62" s="167">
        <v>134395.144791</v>
      </c>
      <c r="H62" s="72">
        <v>132888.43153</v>
      </c>
      <c r="I62" s="167">
        <v>132888.43153</v>
      </c>
      <c r="J62" s="72">
        <v>138230.46459799999</v>
      </c>
      <c r="K62" s="167">
        <v>138230.46459799999</v>
      </c>
      <c r="L62" s="167">
        <v>140163.599724</v>
      </c>
      <c r="M62" s="167">
        <v>140163.599724</v>
      </c>
      <c r="N62" s="167">
        <v>123529.105947</v>
      </c>
      <c r="O62" s="167">
        <v>123529.105947</v>
      </c>
      <c r="P62" s="167">
        <v>122009.61736600001</v>
      </c>
      <c r="Q62" s="167">
        <v>122009.61736600001</v>
      </c>
      <c r="R62" s="72">
        <v>120557.725196</v>
      </c>
      <c r="S62" s="167">
        <v>120557.725196</v>
      </c>
      <c r="T62" s="167">
        <v>123812.242187</v>
      </c>
      <c r="U62" s="167">
        <v>123812.242187</v>
      </c>
      <c r="V62" s="167"/>
      <c r="W62" s="167"/>
      <c r="X62" s="244"/>
      <c r="Y62" s="167"/>
      <c r="Z62" s="72"/>
      <c r="AA62" s="167"/>
      <c r="AB62" s="72"/>
      <c r="AC62" s="167"/>
      <c r="AD62" s="72"/>
      <c r="AE62" s="167"/>
      <c r="AF62" s="72"/>
      <c r="AG62" s="167"/>
      <c r="AH62" s="72"/>
      <c r="AI62" s="167"/>
      <c r="AJ62" s="72"/>
      <c r="AK62" s="167"/>
      <c r="AL62" s="72"/>
      <c r="AM62" s="167"/>
      <c r="AN62" s="65"/>
      <c r="AO62" s="167"/>
      <c r="AP62" s="72"/>
      <c r="AQ62" s="72"/>
      <c r="AR62" s="72"/>
      <c r="AS62" s="72"/>
      <c r="AT62" s="72"/>
      <c r="AU62" s="72"/>
      <c r="AV62" s="72"/>
      <c r="AW62" s="72"/>
      <c r="AX62" s="80"/>
      <c r="AY62" s="72"/>
      <c r="AZ62" s="80"/>
      <c r="BA62" s="72"/>
      <c r="BB62" s="80"/>
      <c r="BC62" s="72"/>
      <c r="BD62" s="80"/>
      <c r="BE62" s="72"/>
      <c r="BF62" s="80"/>
      <c r="BG62" s="72"/>
      <c r="BH62" s="80"/>
      <c r="BI62" s="72"/>
      <c r="BJ62" s="80"/>
      <c r="BK62" s="72"/>
      <c r="BL62" s="80"/>
      <c r="BM62" s="72"/>
      <c r="BN62" s="80"/>
      <c r="BO62" s="72"/>
      <c r="BP62" s="80"/>
      <c r="BQ62" s="72"/>
      <c r="BR62" s="80"/>
      <c r="BS62" s="72"/>
      <c r="BT62" s="80"/>
      <c r="BU62" s="72"/>
      <c r="BV62" s="76"/>
    </row>
    <row r="63" spans="1:74" x14ac:dyDescent="0.25">
      <c r="A63" s="82" t="s">
        <v>178</v>
      </c>
      <c r="B63" s="67">
        <f>J62</f>
        <v>138230.46459799999</v>
      </c>
      <c r="C63" s="159">
        <f>D62</f>
        <v>139660.76027699999</v>
      </c>
      <c r="D63" s="159">
        <v>140163.599724</v>
      </c>
      <c r="E63" s="159">
        <v>134395.144791</v>
      </c>
      <c r="F63" s="67">
        <v>123529.105947</v>
      </c>
      <c r="G63" s="159">
        <v>132888.43153</v>
      </c>
      <c r="H63" s="67">
        <v>122009.61736600001</v>
      </c>
      <c r="I63" s="159">
        <v>138230.46459799999</v>
      </c>
      <c r="J63" s="67">
        <v>120557.725196</v>
      </c>
      <c r="K63" s="159">
        <v>140163.599724</v>
      </c>
      <c r="L63" s="159">
        <v>123812.242187</v>
      </c>
      <c r="M63" s="159">
        <v>123529.105947</v>
      </c>
      <c r="N63" s="159">
        <v>114052.85186900001</v>
      </c>
      <c r="O63" s="159">
        <v>122009.61736600001</v>
      </c>
      <c r="P63" s="159">
        <v>111286.02205499999</v>
      </c>
      <c r="Q63" s="159">
        <v>120557.725196</v>
      </c>
      <c r="R63" s="67">
        <v>109691.31679</v>
      </c>
      <c r="S63" s="159">
        <v>123812.242187</v>
      </c>
      <c r="T63" s="159">
        <v>110133.112289</v>
      </c>
      <c r="U63" s="159">
        <v>114052.85186900001</v>
      </c>
      <c r="V63" s="159"/>
      <c r="W63" s="159"/>
      <c r="X63" s="237"/>
      <c r="Y63" s="159"/>
      <c r="Z63" s="67"/>
      <c r="AA63" s="159"/>
      <c r="AB63" s="67"/>
      <c r="AC63" s="159"/>
      <c r="AD63" s="67"/>
      <c r="AE63" s="159"/>
      <c r="AF63" s="67"/>
      <c r="AG63" s="159"/>
      <c r="AH63" s="67"/>
      <c r="AI63" s="159"/>
      <c r="AJ63" s="67"/>
      <c r="AK63" s="159"/>
      <c r="AL63" s="67"/>
      <c r="AM63" s="159"/>
      <c r="AN63" s="16"/>
      <c r="AO63" s="159"/>
      <c r="AP63" s="67"/>
      <c r="AQ63" s="67"/>
      <c r="AR63" s="67"/>
      <c r="AS63" s="67"/>
      <c r="AT63" s="67"/>
      <c r="AU63" s="67"/>
      <c r="AV63" s="67"/>
      <c r="AW63" s="67"/>
      <c r="AX63" s="81"/>
      <c r="AY63" s="67"/>
      <c r="AZ63" s="81"/>
      <c r="BA63" s="67"/>
      <c r="BB63" s="81"/>
      <c r="BC63" s="67"/>
      <c r="BD63" s="81"/>
      <c r="BE63" s="67"/>
      <c r="BF63" s="81"/>
      <c r="BG63" s="67"/>
      <c r="BH63" s="81"/>
      <c r="BI63" s="67"/>
      <c r="BJ63" s="81"/>
      <c r="BK63" s="67"/>
      <c r="BL63" s="81"/>
      <c r="BM63" s="67"/>
      <c r="BN63" s="81"/>
      <c r="BO63" s="67"/>
      <c r="BP63" s="81"/>
      <c r="BQ63" s="67"/>
      <c r="BR63" s="81"/>
      <c r="BS63" s="67"/>
      <c r="BT63" s="81"/>
      <c r="BU63" s="67"/>
      <c r="BV63" s="76"/>
    </row>
    <row r="64" spans="1:74" x14ac:dyDescent="0.25">
      <c r="A64" s="76" t="s">
        <v>117</v>
      </c>
      <c r="B64" s="65">
        <f>B62-B63</f>
        <v>-188.14494099997682</v>
      </c>
      <c r="C64" s="154">
        <f t="shared" ref="C64" si="8">C62-C63</f>
        <v>-1618.4406199999794</v>
      </c>
      <c r="D64" s="154">
        <v>-502.83944700000575</v>
      </c>
      <c r="E64" s="154">
        <v>5265.6154859999951</v>
      </c>
      <c r="F64" s="65">
        <v>10866.038843999995</v>
      </c>
      <c r="G64" s="154">
        <v>1506.7132609999971</v>
      </c>
      <c r="H64" s="65">
        <v>10878.814163999996</v>
      </c>
      <c r="I64" s="154">
        <v>-5342.0330679999897</v>
      </c>
      <c r="J64" s="65">
        <v>17672.739401999992</v>
      </c>
      <c r="K64" s="154">
        <v>-1933.1351260000083</v>
      </c>
      <c r="L64" s="154">
        <v>16351.357537000004</v>
      </c>
      <c r="M64" s="154">
        <v>16634.493776999996</v>
      </c>
      <c r="N64" s="154">
        <v>9476.2540779999981</v>
      </c>
      <c r="O64" s="154">
        <v>1519.4885809999978</v>
      </c>
      <c r="P64" s="154">
        <v>10723.595311000012</v>
      </c>
      <c r="Q64" s="154">
        <v>1451.8921700000064</v>
      </c>
      <c r="R64" s="65">
        <v>10866.408406000002</v>
      </c>
      <c r="S64" s="154">
        <v>-3254.5169909999968</v>
      </c>
      <c r="T64" s="154">
        <v>13679.129897999999</v>
      </c>
      <c r="U64" s="154">
        <v>9759.3903179999907</v>
      </c>
      <c r="V64" s="154"/>
      <c r="W64" s="154"/>
      <c r="X64" s="233"/>
      <c r="Y64" s="154"/>
      <c r="Z64" s="65"/>
      <c r="AA64" s="154"/>
      <c r="AB64" s="65"/>
      <c r="AC64" s="154"/>
      <c r="AD64" s="65"/>
      <c r="AE64" s="154"/>
      <c r="AF64" s="65"/>
      <c r="AG64" s="154"/>
      <c r="AH64" s="65"/>
      <c r="AI64" s="154"/>
      <c r="AJ64" s="65"/>
      <c r="AK64" s="154"/>
      <c r="AL64" s="65"/>
      <c r="AM64" s="154"/>
      <c r="AN64" s="65"/>
      <c r="AO64" s="154"/>
      <c r="AP64" s="65"/>
      <c r="AQ64" s="65"/>
      <c r="AR64" s="65"/>
      <c r="AS64" s="65"/>
      <c r="AT64" s="65"/>
      <c r="AU64" s="65"/>
      <c r="AV64" s="65"/>
      <c r="AW64" s="65"/>
      <c r="AX64" s="80"/>
      <c r="AY64" s="65"/>
      <c r="AZ64" s="80"/>
      <c r="BA64" s="65"/>
      <c r="BB64" s="80"/>
      <c r="BC64" s="65"/>
      <c r="BD64" s="80"/>
      <c r="BE64" s="65"/>
      <c r="BF64" s="80"/>
      <c r="BG64" s="65"/>
      <c r="BH64" s="80"/>
      <c r="BI64" s="65"/>
      <c r="BJ64" s="80"/>
      <c r="BK64" s="65"/>
      <c r="BL64" s="80"/>
      <c r="BM64" s="65"/>
      <c r="BN64" s="80"/>
      <c r="BO64" s="65"/>
      <c r="BP64" s="80"/>
      <c r="BQ64" s="65"/>
      <c r="BR64" s="80"/>
      <c r="BS64" s="65"/>
      <c r="BT64" s="80"/>
      <c r="BU64" s="65"/>
      <c r="BV64" s="76"/>
    </row>
    <row r="65" spans="1:74" x14ac:dyDescent="0.25">
      <c r="A65" s="76"/>
      <c r="B65" s="76"/>
      <c r="C65" s="168"/>
      <c r="D65" s="168"/>
      <c r="E65" s="168"/>
      <c r="F65" s="76"/>
      <c r="G65" s="168"/>
      <c r="H65" s="76"/>
      <c r="I65" s="168"/>
      <c r="J65" s="76"/>
      <c r="K65" s="168"/>
      <c r="L65" s="168"/>
      <c r="M65" s="168"/>
      <c r="O65" s="168"/>
      <c r="Q65" s="168"/>
      <c r="S65" s="168"/>
      <c r="V65" s="168"/>
      <c r="W65" s="168"/>
      <c r="AA65" s="168"/>
      <c r="AC65" s="168"/>
      <c r="AR65" s="76"/>
      <c r="AT65" s="76"/>
      <c r="AV65" s="76"/>
      <c r="AX65" s="76"/>
      <c r="AZ65" s="76"/>
      <c r="BB65" s="76"/>
      <c r="BC65" s="55"/>
      <c r="BD65" s="76"/>
      <c r="BE65" s="55"/>
      <c r="BF65" s="76"/>
      <c r="BG65" s="55"/>
      <c r="BH65" s="76"/>
      <c r="BI65" s="55"/>
      <c r="BJ65" s="76"/>
      <c r="BK65" s="55"/>
      <c r="BL65" s="76"/>
      <c r="BM65" s="55"/>
      <c r="BN65" s="76"/>
      <c r="BO65" s="55"/>
      <c r="BP65" s="76"/>
      <c r="BQ65" s="55"/>
      <c r="BR65" s="76"/>
      <c r="BS65" s="55"/>
      <c r="BT65" s="76"/>
      <c r="BU65" s="55"/>
      <c r="BV65" s="76"/>
    </row>
    <row r="66" spans="1:74" ht="15.75" thickBot="1" x14ac:dyDescent="0.3">
      <c r="A66" s="25" t="s">
        <v>196</v>
      </c>
      <c r="B66" s="85">
        <f>B64/B63</f>
        <v>-1.3610960619074633E-3</v>
      </c>
      <c r="C66" s="169">
        <f>C64/C63</f>
        <v>-1.1588370396881707E-2</v>
      </c>
      <c r="D66" s="169">
        <v>-3.5875180716688267E-3</v>
      </c>
      <c r="E66" s="169">
        <v>3.9180102035595382E-2</v>
      </c>
      <c r="F66" s="85">
        <v>8.7963389362358493E-2</v>
      </c>
      <c r="G66" s="169">
        <v>1.1338182290607077E-2</v>
      </c>
      <c r="H66" s="85">
        <v>8.916357905923207E-2</v>
      </c>
      <c r="I66" s="169">
        <v>-3.864584470243676E-2</v>
      </c>
      <c r="J66" s="85">
        <v>0.14659151351162322</v>
      </c>
      <c r="K66" s="169">
        <v>-1.3791991143254011E-2</v>
      </c>
      <c r="L66" s="169">
        <v>0.13206575737723664</v>
      </c>
      <c r="M66" s="169">
        <v>0.1346605210931989</v>
      </c>
      <c r="N66" s="169">
        <v>8.3086515792558449E-2</v>
      </c>
      <c r="O66" s="169">
        <v>1.2453842687186628E-2</v>
      </c>
      <c r="P66" s="169">
        <v>9.6360666982059751E-2</v>
      </c>
      <c r="Q66" s="169">
        <v>1.2043128448546563E-2</v>
      </c>
      <c r="R66" s="85">
        <v>9.9063524114705842E-2</v>
      </c>
      <c r="S66" s="169">
        <v>-2.6285906252182498E-2</v>
      </c>
      <c r="T66" s="169">
        <v>0.12420542390652352</v>
      </c>
      <c r="U66" s="169">
        <v>8.5569016101495921E-2</v>
      </c>
      <c r="V66" s="169"/>
      <c r="W66" s="169"/>
      <c r="X66" s="245"/>
      <c r="Y66" s="169"/>
      <c r="Z66" s="85"/>
      <c r="AA66" s="169"/>
      <c r="AB66" s="85"/>
      <c r="AC66" s="169"/>
      <c r="AD66" s="85"/>
      <c r="AE66" s="169"/>
      <c r="AF66" s="85"/>
      <c r="AG66" s="169"/>
      <c r="AH66" s="85"/>
      <c r="AI66" s="169"/>
      <c r="AJ66" s="85"/>
      <c r="AK66" s="169"/>
      <c r="AL66" s="85"/>
      <c r="AM66" s="169"/>
      <c r="AN66" s="85"/>
      <c r="AO66" s="169"/>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6"/>
    </row>
    <row r="67" spans="1:74" x14ac:dyDescent="0.25">
      <c r="O67" s="168"/>
      <c r="AS67" s="76"/>
      <c r="AT67" s="76"/>
      <c r="AX67" s="76"/>
      <c r="AY67" s="76"/>
      <c r="BB67" s="55"/>
      <c r="BC67" s="55"/>
    </row>
    <row r="68" spans="1:74" x14ac:dyDescent="0.25">
      <c r="B68" s="76"/>
      <c r="C68" s="168"/>
      <c r="AS68" s="76"/>
      <c r="AT68" s="76"/>
      <c r="AX68" s="76"/>
      <c r="AY68" s="76"/>
      <c r="BB68" s="55"/>
      <c r="BC68" s="55"/>
    </row>
    <row r="69" spans="1:74" ht="30" x14ac:dyDescent="0.25">
      <c r="A69" s="10" t="s">
        <v>47</v>
      </c>
      <c r="B69" s="72">
        <v>247147.96961268003</v>
      </c>
      <c r="C69" s="167">
        <f>B69</f>
        <v>247147.96961268003</v>
      </c>
      <c r="D69" s="167">
        <v>241832.17663670034</v>
      </c>
      <c r="E69" s="167">
        <v>241832.17663670034</v>
      </c>
      <c r="F69" s="72">
        <v>238270.48511583995</v>
      </c>
      <c r="G69" s="167">
        <v>238270.48511583995</v>
      </c>
      <c r="H69" s="72">
        <v>236329.36463877006</v>
      </c>
      <c r="I69" s="167">
        <v>236329.36463877006</v>
      </c>
      <c r="J69" s="72">
        <v>234316.48083116047</v>
      </c>
      <c r="K69" s="167">
        <v>234316.48083116047</v>
      </c>
      <c r="L69" s="167">
        <v>232099.91912638996</v>
      </c>
      <c r="M69" s="167">
        <v>232099.91912638996</v>
      </c>
      <c r="N69" s="167">
        <v>213967.24953586038</v>
      </c>
      <c r="O69" s="167">
        <v>213967.24953586038</v>
      </c>
      <c r="P69" s="167">
        <v>211244.11525367026</v>
      </c>
      <c r="Q69" s="167">
        <v>211244.11525367026</v>
      </c>
      <c r="R69" s="72">
        <v>208899.53201341021</v>
      </c>
      <c r="S69" s="167">
        <v>208899.53201341021</v>
      </c>
      <c r="T69" s="167">
        <v>205504.38282328009</v>
      </c>
      <c r="U69" s="167">
        <v>205504.38282328009</v>
      </c>
      <c r="V69" s="167"/>
      <c r="W69" s="167"/>
      <c r="X69" s="244"/>
      <c r="Y69" s="167"/>
      <c r="Z69" s="72"/>
      <c r="AA69" s="167"/>
      <c r="AB69" s="72"/>
      <c r="AC69" s="167"/>
      <c r="AD69" s="72"/>
      <c r="AE69" s="167"/>
      <c r="AF69" s="72"/>
      <c r="AG69" s="167"/>
      <c r="AH69" s="72"/>
      <c r="AI69" s="167"/>
      <c r="AJ69" s="72"/>
      <c r="AK69" s="167"/>
      <c r="AL69" s="72"/>
      <c r="AM69" s="167"/>
      <c r="AN69" s="72"/>
      <c r="AO69" s="167"/>
      <c r="AP69" s="72"/>
      <c r="AQ69" s="72"/>
      <c r="AR69" s="72"/>
      <c r="AS69" s="72"/>
      <c r="AT69" s="72"/>
      <c r="AU69" s="72"/>
      <c r="AV69" s="72"/>
      <c r="AW69" s="72"/>
      <c r="AX69" s="72"/>
      <c r="AY69" s="72"/>
      <c r="AZ69" s="72"/>
      <c r="BA69" s="72"/>
      <c r="BB69" s="72"/>
      <c r="BC69" s="72"/>
      <c r="BD69" s="17"/>
      <c r="BE69" s="72"/>
      <c r="BF69" s="17"/>
      <c r="BG69" s="72"/>
      <c r="BH69" s="17"/>
      <c r="BI69" s="72"/>
      <c r="BJ69" s="17"/>
      <c r="BK69" s="72"/>
      <c r="BL69" s="17"/>
      <c r="BM69" s="72"/>
      <c r="BN69" s="17"/>
      <c r="BO69" s="72"/>
      <c r="BP69" s="17"/>
      <c r="BQ69" s="72"/>
      <c r="BR69" s="17"/>
      <c r="BS69" s="72"/>
      <c r="BT69" s="17"/>
      <c r="BU69" s="72"/>
    </row>
    <row r="70" spans="1:74" ht="30" x14ac:dyDescent="0.25">
      <c r="A70" s="22" t="s">
        <v>174</v>
      </c>
      <c r="B70" s="67">
        <f>J69</f>
        <v>234316.48083116047</v>
      </c>
      <c r="C70" s="159">
        <f>D69</f>
        <v>241832.17663670034</v>
      </c>
      <c r="D70" s="159">
        <v>232099.91912638996</v>
      </c>
      <c r="E70" s="159">
        <v>238270.48511583995</v>
      </c>
      <c r="F70" s="67">
        <v>213967.24953586038</v>
      </c>
      <c r="G70" s="159">
        <v>236329.36463877006</v>
      </c>
      <c r="H70" s="67">
        <v>211244.11525367026</v>
      </c>
      <c r="I70" s="159">
        <v>234316.48083116047</v>
      </c>
      <c r="J70" s="67">
        <v>208899.53201341021</v>
      </c>
      <c r="K70" s="159">
        <v>232099.91912638996</v>
      </c>
      <c r="L70" s="159">
        <v>205504.38282328009</v>
      </c>
      <c r="M70" s="159">
        <v>213967.24953586038</v>
      </c>
      <c r="N70" s="159">
        <v>199964.5308712995</v>
      </c>
      <c r="O70" s="159">
        <v>211244.11525367026</v>
      </c>
      <c r="P70" s="159">
        <v>195352.7130877701</v>
      </c>
      <c r="Q70" s="159">
        <v>208899.53201341021</v>
      </c>
      <c r="R70" s="67">
        <v>191975.66068308055</v>
      </c>
      <c r="S70" s="159">
        <v>205504.38282328009</v>
      </c>
      <c r="T70" s="159">
        <v>189015.33059410029</v>
      </c>
      <c r="U70" s="159">
        <v>199964.5308712995</v>
      </c>
      <c r="V70" s="159"/>
      <c r="W70" s="159"/>
      <c r="X70" s="237"/>
      <c r="Y70" s="159"/>
      <c r="Z70" s="67"/>
      <c r="AA70" s="159"/>
      <c r="AB70" s="67"/>
      <c r="AC70" s="159"/>
      <c r="AD70" s="67"/>
      <c r="AE70" s="159"/>
      <c r="AF70" s="67"/>
      <c r="AG70" s="159"/>
      <c r="AH70" s="67"/>
      <c r="AI70" s="159"/>
      <c r="AJ70" s="67"/>
      <c r="AK70" s="159"/>
      <c r="AL70" s="67"/>
      <c r="AM70" s="159"/>
      <c r="AN70" s="67"/>
      <c r="AO70" s="159"/>
      <c r="AP70" s="67"/>
      <c r="AQ70" s="67"/>
      <c r="AR70" s="67"/>
      <c r="AS70" s="67"/>
      <c r="AT70" s="67"/>
      <c r="AU70" s="67"/>
      <c r="AV70" s="67"/>
      <c r="AW70" s="67"/>
      <c r="AX70" s="67"/>
      <c r="AY70" s="67"/>
      <c r="AZ70" s="67"/>
      <c r="BA70" s="67"/>
      <c r="BB70" s="67"/>
      <c r="BC70" s="67"/>
      <c r="BD70" s="27"/>
      <c r="BE70" s="67"/>
      <c r="BF70" s="27"/>
      <c r="BG70" s="67"/>
      <c r="BH70" s="27"/>
      <c r="BI70" s="67"/>
      <c r="BJ70" s="27"/>
      <c r="BK70" s="67"/>
      <c r="BL70" s="27"/>
      <c r="BM70" s="67"/>
      <c r="BN70" s="27"/>
      <c r="BO70" s="67"/>
      <c r="BP70" s="27"/>
      <c r="BQ70" s="67"/>
      <c r="BR70" s="27"/>
      <c r="BS70" s="67"/>
      <c r="BT70" s="27"/>
      <c r="BU70" s="67"/>
    </row>
    <row r="71" spans="1:74" x14ac:dyDescent="0.25">
      <c r="A71" t="s">
        <v>48</v>
      </c>
      <c r="B71" s="72">
        <f t="shared" ref="B71:C71" si="9">B69-B70</f>
        <v>12831.488781519554</v>
      </c>
      <c r="C71" s="167">
        <f t="shared" si="9"/>
        <v>5315.7929759796825</v>
      </c>
      <c r="D71" s="167">
        <v>9732.2575103103882</v>
      </c>
      <c r="E71" s="167">
        <v>3561.6915208603896</v>
      </c>
      <c r="F71" s="72">
        <v>24303.235579979577</v>
      </c>
      <c r="G71" s="167">
        <v>1941.1204770698969</v>
      </c>
      <c r="H71" s="72">
        <v>25085.2493850998</v>
      </c>
      <c r="I71" s="167">
        <v>2012.8838076095853</v>
      </c>
      <c r="J71" s="72">
        <v>25416.948817750264</v>
      </c>
      <c r="K71" s="167">
        <v>2216.5617047705164</v>
      </c>
      <c r="L71" s="167">
        <v>26595.536303109868</v>
      </c>
      <c r="M71" s="167">
        <v>18132.669590529578</v>
      </c>
      <c r="N71" s="167">
        <v>14002.718664560874</v>
      </c>
      <c r="O71" s="167">
        <v>2723.1342821901198</v>
      </c>
      <c r="P71" s="167">
        <v>15891.402165900159</v>
      </c>
      <c r="Q71" s="167">
        <v>2344.5832402600499</v>
      </c>
      <c r="R71" s="72">
        <v>16923.871330329654</v>
      </c>
      <c r="S71" s="167">
        <v>3395.1491901301197</v>
      </c>
      <c r="T71" s="167">
        <v>16489.052229179797</v>
      </c>
      <c r="U71" s="167">
        <v>5539.851951980585</v>
      </c>
      <c r="V71" s="167"/>
      <c r="W71" s="167"/>
      <c r="X71" s="244"/>
      <c r="Y71" s="167"/>
      <c r="Z71" s="72"/>
      <c r="AA71" s="167"/>
      <c r="AB71" s="72"/>
      <c r="AC71" s="167"/>
      <c r="AD71" s="72"/>
      <c r="AE71" s="167"/>
      <c r="AF71" s="72"/>
      <c r="AG71" s="167"/>
      <c r="AH71" s="72"/>
      <c r="AI71" s="167"/>
      <c r="AJ71" s="72"/>
      <c r="AK71" s="167"/>
      <c r="AL71" s="72"/>
      <c r="AM71" s="167"/>
      <c r="AN71" s="72"/>
      <c r="AO71" s="167"/>
      <c r="AP71" s="72"/>
      <c r="AQ71" s="72"/>
      <c r="AR71" s="72"/>
      <c r="AS71" s="72"/>
      <c r="AT71" s="72"/>
      <c r="AU71" s="72"/>
      <c r="AV71" s="72"/>
      <c r="AW71" s="72"/>
      <c r="AX71" s="72"/>
      <c r="AY71" s="72"/>
      <c r="AZ71" s="72"/>
      <c r="BA71" s="72"/>
      <c r="BB71" s="72"/>
      <c r="BC71" s="72"/>
      <c r="BD71" s="17"/>
      <c r="BE71" s="72"/>
      <c r="BF71" s="17"/>
      <c r="BG71" s="72"/>
      <c r="BH71" s="17"/>
      <c r="BI71" s="72"/>
      <c r="BJ71" s="17"/>
      <c r="BK71" s="72"/>
      <c r="BL71" s="17"/>
      <c r="BM71" s="72"/>
      <c r="BN71" s="17"/>
      <c r="BO71" s="72"/>
      <c r="BP71" s="17"/>
      <c r="BQ71" s="72"/>
      <c r="BR71" s="17"/>
      <c r="BS71" s="72"/>
      <c r="BT71" s="17"/>
      <c r="BU71" s="72"/>
    </row>
    <row r="72" spans="1:74" ht="30" x14ac:dyDescent="0.25">
      <c r="A72" s="22" t="s">
        <v>175</v>
      </c>
      <c r="B72" s="67">
        <f>B70</f>
        <v>234316.48083116047</v>
      </c>
      <c r="C72" s="159">
        <f t="shared" ref="C72" si="10">C70</f>
        <v>241832.17663670034</v>
      </c>
      <c r="D72" s="159">
        <v>232099.91912638996</v>
      </c>
      <c r="E72" s="159">
        <v>238270.48511583995</v>
      </c>
      <c r="F72" s="67">
        <v>213967.24953586038</v>
      </c>
      <c r="G72" s="159">
        <v>236329.36463877006</v>
      </c>
      <c r="H72" s="67">
        <v>211244.11525367026</v>
      </c>
      <c r="I72" s="159">
        <v>234316.48083116047</v>
      </c>
      <c r="J72" s="67">
        <v>208899.53201341021</v>
      </c>
      <c r="K72" s="159">
        <v>232099.91912638996</v>
      </c>
      <c r="L72" s="159">
        <v>205504.38282328009</v>
      </c>
      <c r="M72" s="159">
        <v>213967.24953586038</v>
      </c>
      <c r="N72" s="159">
        <v>199964.5308712995</v>
      </c>
      <c r="O72" s="159">
        <v>211244.11525367026</v>
      </c>
      <c r="P72" s="159">
        <v>195352.7130877701</v>
      </c>
      <c r="Q72" s="159">
        <v>208899.53201341021</v>
      </c>
      <c r="R72" s="67">
        <v>191975.66068308055</v>
      </c>
      <c r="S72" s="159">
        <v>205504.38282328009</v>
      </c>
      <c r="T72" s="159">
        <v>189015.33059410029</v>
      </c>
      <c r="U72" s="159">
        <v>199964.5308712995</v>
      </c>
      <c r="V72" s="159"/>
      <c r="W72" s="159"/>
      <c r="X72" s="237"/>
      <c r="Y72" s="159"/>
      <c r="Z72" s="67"/>
      <c r="AA72" s="159"/>
      <c r="AB72" s="67"/>
      <c r="AC72" s="159"/>
      <c r="AD72" s="67"/>
      <c r="AE72" s="159"/>
      <c r="AF72" s="67"/>
      <c r="AG72" s="159"/>
      <c r="AH72" s="67"/>
      <c r="AI72" s="159"/>
      <c r="AJ72" s="67"/>
      <c r="AK72" s="159"/>
      <c r="AL72" s="67"/>
      <c r="AM72" s="159"/>
      <c r="AN72" s="67"/>
      <c r="AO72" s="159"/>
      <c r="AP72" s="67"/>
      <c r="AQ72" s="67"/>
      <c r="AR72" s="67"/>
      <c r="AS72" s="67"/>
      <c r="AT72" s="67"/>
      <c r="AU72" s="67"/>
      <c r="AV72" s="67"/>
      <c r="AW72" s="67"/>
      <c r="AX72" s="67"/>
      <c r="AY72" s="67"/>
      <c r="AZ72" s="67"/>
      <c r="BA72" s="67"/>
      <c r="BB72" s="67"/>
      <c r="BC72" s="67"/>
      <c r="BD72" s="27"/>
      <c r="BE72" s="67"/>
      <c r="BF72" s="27"/>
      <c r="BG72" s="67"/>
      <c r="BH72" s="27"/>
      <c r="BI72" s="67"/>
      <c r="BJ72" s="27"/>
      <c r="BK72" s="67"/>
      <c r="BL72" s="27"/>
      <c r="BM72" s="67"/>
      <c r="BN72" s="27"/>
      <c r="BO72" s="67"/>
      <c r="BP72" s="27"/>
      <c r="BQ72" s="67"/>
      <c r="BR72" s="27"/>
      <c r="BS72" s="67"/>
      <c r="BT72" s="27"/>
      <c r="BU72" s="67"/>
    </row>
    <row r="73" spans="1:74" ht="30.75" thickBot="1" x14ac:dyDescent="0.3">
      <c r="A73" s="38" t="s">
        <v>197</v>
      </c>
      <c r="B73" s="73">
        <f>B71/B72</f>
        <v>5.4761358381638703E-2</v>
      </c>
      <c r="C73" s="170">
        <f>C71/C72</f>
        <v>2.1981330399905769E-2</v>
      </c>
      <c r="D73" s="170">
        <v>4.1931326589608547E-2</v>
      </c>
      <c r="E73" s="170">
        <v>1.4948102024171404E-2</v>
      </c>
      <c r="F73" s="73">
        <v>0.11358390423159791</v>
      </c>
      <c r="G73" s="170">
        <v>8.2136237282104309E-3</v>
      </c>
      <c r="H73" s="73">
        <v>0.11875005064626981</v>
      </c>
      <c r="I73" s="170">
        <v>8.5904491244898507E-3</v>
      </c>
      <c r="J73" s="73">
        <v>0.12167068337960008</v>
      </c>
      <c r="K73" s="170">
        <v>9.5500322150628945E-3</v>
      </c>
      <c r="L73" s="170">
        <v>0.12941590801000208</v>
      </c>
      <c r="M73" s="170">
        <v>8.4745070237913153E-2</v>
      </c>
      <c r="N73" s="170">
        <v>7.002601213098765E-2</v>
      </c>
      <c r="O73" s="170">
        <v>1.2890935583791637E-2</v>
      </c>
      <c r="P73" s="170">
        <v>8.1347230426025902E-2</v>
      </c>
      <c r="Q73" s="170">
        <v>1.1223496853547477E-2</v>
      </c>
      <c r="R73" s="73">
        <v>8.8156338517662983E-2</v>
      </c>
      <c r="S73" s="170">
        <v>1.6521054896672053E-2</v>
      </c>
      <c r="T73" s="73">
        <f>T71/T72</f>
        <v>8.7236586457577356E-2</v>
      </c>
      <c r="U73" s="170">
        <v>2.7704172974286755E-2</v>
      </c>
      <c r="V73" s="170"/>
      <c r="W73" s="170"/>
      <c r="X73" s="246"/>
      <c r="Y73" s="170"/>
      <c r="Z73" s="73"/>
      <c r="AA73" s="170"/>
      <c r="AB73" s="73"/>
      <c r="AC73" s="170"/>
      <c r="AD73" s="73"/>
      <c r="AE73" s="170"/>
      <c r="AF73" s="73"/>
      <c r="AG73" s="170"/>
      <c r="AH73" s="73"/>
      <c r="AI73" s="170"/>
      <c r="AJ73" s="73"/>
      <c r="AK73" s="170"/>
      <c r="AL73" s="73"/>
      <c r="AM73" s="170"/>
      <c r="AN73" s="73"/>
      <c r="AO73" s="170"/>
      <c r="AP73" s="73"/>
      <c r="AQ73" s="73"/>
      <c r="AR73" s="73"/>
      <c r="AS73" s="73"/>
      <c r="AT73" s="73"/>
      <c r="AU73" s="73"/>
      <c r="AV73" s="73"/>
      <c r="AW73" s="73"/>
      <c r="AX73" s="73"/>
      <c r="AY73" s="73"/>
      <c r="AZ73" s="73"/>
      <c r="BA73" s="73"/>
      <c r="BB73" s="73"/>
      <c r="BC73" s="73"/>
      <c r="BD73" s="36"/>
      <c r="BE73" s="73"/>
      <c r="BF73" s="36"/>
      <c r="BG73" s="73"/>
      <c r="BH73" s="36"/>
      <c r="BI73" s="73"/>
      <c r="BJ73" s="36"/>
      <c r="BK73" s="73"/>
      <c r="BL73" s="36"/>
      <c r="BM73" s="73"/>
      <c r="BN73" s="36"/>
      <c r="BO73" s="73"/>
      <c r="BP73" s="36"/>
      <c r="BQ73" s="73"/>
      <c r="BR73" s="36"/>
      <c r="BS73" s="73"/>
      <c r="BT73" s="36"/>
      <c r="BU73" s="73"/>
    </row>
    <row r="74" spans="1:74" x14ac:dyDescent="0.25">
      <c r="AS74" s="76"/>
      <c r="AT74" s="76"/>
      <c r="AX74" s="76"/>
      <c r="AY74" s="76"/>
      <c r="BB74" s="55"/>
      <c r="BC74" s="55"/>
    </row>
    <row r="75" spans="1:74" x14ac:dyDescent="0.25">
      <c r="AS75" s="76"/>
      <c r="AX75" s="76"/>
      <c r="AY75" s="76"/>
      <c r="BB75" s="55"/>
      <c r="BC75" s="55"/>
    </row>
    <row r="76" spans="1:74" x14ac:dyDescent="0.25">
      <c r="A76" t="s">
        <v>49</v>
      </c>
      <c r="B76" s="65">
        <v>145.89934700000001</v>
      </c>
      <c r="C76" s="155">
        <v>75.414375000000007</v>
      </c>
      <c r="D76" s="155">
        <v>70.484971999999999</v>
      </c>
      <c r="E76" s="155">
        <v>46.916012000000002</v>
      </c>
      <c r="F76" s="65">
        <v>23.568960000000001</v>
      </c>
      <c r="G76" s="155">
        <v>23.568960000000001</v>
      </c>
      <c r="H76" s="65">
        <v>13.674626</v>
      </c>
      <c r="I76" s="155">
        <v>20.137823000000001</v>
      </c>
      <c r="J76" s="65">
        <v>-6.4631980000000002</v>
      </c>
      <c r="K76" s="155">
        <v>35.073110999999997</v>
      </c>
      <c r="L76" s="155">
        <v>-41.536307999999998</v>
      </c>
      <c r="M76" s="155">
        <v>29.212637999999998</v>
      </c>
      <c r="N76" s="155">
        <v>-70.748947000000001</v>
      </c>
      <c r="O76" s="155">
        <v>-70.748947000000001</v>
      </c>
      <c r="P76" s="155">
        <v>-6.9468129999999997</v>
      </c>
      <c r="Q76" s="155">
        <v>18.672799000000001</v>
      </c>
      <c r="R76" s="65">
        <v>-25.619612</v>
      </c>
      <c r="S76" s="155">
        <v>22.404655000000002</v>
      </c>
      <c r="T76" s="155">
        <v>-48.024267000000002</v>
      </c>
      <c r="U76" s="155">
        <v>-48.008932999999999</v>
      </c>
      <c r="V76" s="155"/>
      <c r="W76" s="155"/>
      <c r="X76" s="233"/>
      <c r="Y76" s="155"/>
      <c r="Z76" s="65"/>
      <c r="AA76" s="155"/>
      <c r="AB76" s="65"/>
      <c r="AC76" s="155"/>
      <c r="AD76" s="80"/>
      <c r="AE76" s="155"/>
      <c r="AF76" s="80"/>
      <c r="AG76" s="155"/>
      <c r="AH76" s="65"/>
      <c r="AI76" s="155"/>
      <c r="AJ76" s="65"/>
      <c r="AK76" s="155"/>
      <c r="AL76" s="80"/>
      <c r="AM76" s="155"/>
      <c r="AN76" s="80"/>
      <c r="AO76" s="155"/>
      <c r="AP76" s="65"/>
      <c r="AQ76" s="80"/>
      <c r="AR76" s="65"/>
      <c r="AS76" s="80"/>
      <c r="AT76" s="80"/>
      <c r="AU76" s="80"/>
      <c r="AV76" s="65"/>
      <c r="AW76" s="80"/>
      <c r="AX76" s="65"/>
      <c r="AY76" s="80"/>
      <c r="AZ76" s="65"/>
      <c r="BA76" s="80"/>
      <c r="BB76" s="65"/>
      <c r="BC76" s="65"/>
      <c r="BD76" s="14"/>
      <c r="BE76" s="14"/>
      <c r="BF76" s="14"/>
      <c r="BG76" s="14"/>
      <c r="BH76" s="14"/>
      <c r="BI76" s="14"/>
      <c r="BJ76" s="14"/>
      <c r="BK76" s="14"/>
      <c r="BL76" s="14"/>
      <c r="BM76" s="14"/>
      <c r="BN76" s="14"/>
      <c r="BO76" s="14"/>
      <c r="BP76" s="14"/>
      <c r="BQ76" s="14"/>
      <c r="BR76" s="14"/>
      <c r="BS76" s="14"/>
      <c r="BT76" s="14"/>
      <c r="BU76" s="14"/>
    </row>
    <row r="77" spans="1:74" x14ac:dyDescent="0.25">
      <c r="A77" t="s">
        <v>115</v>
      </c>
      <c r="B77" s="65">
        <f>B76/3*4</f>
        <v>194.53246266666667</v>
      </c>
      <c r="C77" s="154">
        <f>C76*4</f>
        <v>301.65750000000003</v>
      </c>
      <c r="D77" s="154">
        <v>140.969944</v>
      </c>
      <c r="E77" s="154">
        <v>187.66404800000001</v>
      </c>
      <c r="F77" s="65">
        <v>94.275840000000002</v>
      </c>
      <c r="G77" s="154">
        <v>94.275840000000002</v>
      </c>
      <c r="H77" s="65">
        <v>13.674626</v>
      </c>
      <c r="I77" s="154">
        <v>80.551292000000004</v>
      </c>
      <c r="J77" s="65">
        <v>-8.6175973333333342</v>
      </c>
      <c r="K77" s="154">
        <v>140.29244399999999</v>
      </c>
      <c r="L77" s="154">
        <v>-83.072615999999996</v>
      </c>
      <c r="M77" s="154">
        <v>116.85055199999999</v>
      </c>
      <c r="N77" s="154">
        <v>-282.995788</v>
      </c>
      <c r="O77" s="154">
        <v>-282.995788</v>
      </c>
      <c r="P77" s="154">
        <v>-6.9468129999999997</v>
      </c>
      <c r="Q77" s="154">
        <v>74.691196000000005</v>
      </c>
      <c r="R77" s="65">
        <v>-34.159482666666669</v>
      </c>
      <c r="S77" s="154">
        <v>89.618620000000007</v>
      </c>
      <c r="T77" s="154">
        <v>-96.048534000000004</v>
      </c>
      <c r="U77" s="154">
        <v>-192.035732</v>
      </c>
      <c r="V77" s="154"/>
      <c r="W77" s="154"/>
      <c r="X77" s="233"/>
      <c r="Y77" s="154"/>
      <c r="Z77" s="65"/>
      <c r="AA77" s="154"/>
      <c r="AB77" s="65"/>
      <c r="AC77" s="154"/>
      <c r="AD77" s="65"/>
      <c r="AE77" s="154"/>
      <c r="AF77" s="65"/>
      <c r="AG77" s="154"/>
      <c r="AH77" s="65"/>
      <c r="AI77" s="154"/>
      <c r="AJ77" s="65"/>
      <c r="AK77" s="154"/>
      <c r="AL77" s="65"/>
      <c r="AM77" s="154"/>
      <c r="AN77" s="65"/>
      <c r="AO77" s="154"/>
      <c r="AP77" s="65"/>
      <c r="AQ77" s="65"/>
      <c r="AR77" s="65"/>
      <c r="AS77" s="65"/>
      <c r="AT77" s="65"/>
      <c r="AU77" s="65"/>
      <c r="AV77" s="65"/>
      <c r="AW77" s="65"/>
      <c r="AX77" s="65"/>
      <c r="AY77" s="65"/>
      <c r="AZ77" s="65"/>
      <c r="BA77" s="65"/>
      <c r="BB77" s="65"/>
      <c r="BC77" s="65"/>
      <c r="BD77" s="14"/>
      <c r="BE77" s="14"/>
      <c r="BF77" s="14"/>
      <c r="BG77" s="14"/>
      <c r="BH77" s="14"/>
      <c r="BI77" s="14"/>
      <c r="BJ77" s="14"/>
      <c r="BK77" s="14"/>
      <c r="BL77" s="14"/>
      <c r="BM77" s="14"/>
      <c r="BN77" s="14"/>
      <c r="BO77" s="14"/>
      <c r="BP77" s="14"/>
      <c r="BQ77" s="14"/>
      <c r="BR77" s="14"/>
      <c r="BS77" s="14"/>
      <c r="BT77" s="14"/>
      <c r="BU77" s="14"/>
    </row>
    <row r="78" spans="1:74" ht="30" x14ac:dyDescent="0.25">
      <c r="A78" s="22" t="s">
        <v>50</v>
      </c>
      <c r="B78" s="81">
        <f>(B69+H69+F69+D69)/4</f>
        <v>240894.99900099757</v>
      </c>
      <c r="C78" s="147">
        <f>(B69+D69)/2</f>
        <v>244490.07312469019</v>
      </c>
      <c r="D78" s="147">
        <v>238810.67546377014</v>
      </c>
      <c r="E78" s="147">
        <v>240051.33087627013</v>
      </c>
      <c r="F78" s="81">
        <v>237299.92487730499</v>
      </c>
      <c r="G78" s="147">
        <v>237299.92487730499</v>
      </c>
      <c r="H78" s="81">
        <v>225591.42587717023</v>
      </c>
      <c r="I78" s="147">
        <v>235322.92273496528</v>
      </c>
      <c r="J78" s="81">
        <v>222906.94118677027</v>
      </c>
      <c r="K78" s="147">
        <v>233208.19997877523</v>
      </c>
      <c r="L78" s="147">
        <v>219103.76130530689</v>
      </c>
      <c r="M78" s="147">
        <v>223033.58433112517</v>
      </c>
      <c r="N78" s="147">
        <v>212605.68239476532</v>
      </c>
      <c r="O78" s="147">
        <v>212605.68239476532</v>
      </c>
      <c r="P78" s="147">
        <v>204193.05480988603</v>
      </c>
      <c r="Q78" s="147">
        <v>210071.82363354025</v>
      </c>
      <c r="R78" s="81">
        <v>202430.28969894</v>
      </c>
      <c r="S78" s="147">
        <v>207201.95741834515</v>
      </c>
      <c r="T78" s="147">
        <v>200273.8755941166</v>
      </c>
      <c r="U78" s="147">
        <v>202734.45684728981</v>
      </c>
      <c r="V78" s="147"/>
      <c r="W78" s="147"/>
      <c r="X78" s="228"/>
      <c r="Y78" s="147"/>
      <c r="Z78" s="81"/>
      <c r="AA78" s="147"/>
      <c r="AB78" s="81"/>
      <c r="AC78" s="147"/>
      <c r="AD78" s="16"/>
      <c r="AE78" s="147"/>
      <c r="AF78" s="81"/>
      <c r="AG78" s="147"/>
      <c r="AH78" s="81"/>
      <c r="AI78" s="147"/>
      <c r="AJ78" s="81"/>
      <c r="AK78" s="147"/>
      <c r="AL78" s="81"/>
      <c r="AM78" s="147"/>
      <c r="AN78" s="16"/>
      <c r="AO78" s="147"/>
      <c r="AP78" s="81"/>
      <c r="AQ78" s="16"/>
      <c r="AR78" s="81"/>
      <c r="AS78" s="16"/>
      <c r="AT78" s="81"/>
      <c r="AU78" s="16"/>
      <c r="AV78" s="81"/>
      <c r="AW78" s="16"/>
      <c r="AX78" s="81"/>
      <c r="AY78" s="16"/>
      <c r="AZ78" s="81"/>
      <c r="BA78" s="16"/>
      <c r="BB78" s="81"/>
      <c r="BC78" s="16"/>
      <c r="BD78" s="13"/>
      <c r="BE78" s="13"/>
      <c r="BF78" s="13"/>
      <c r="BG78" s="13"/>
      <c r="BH78" s="13"/>
      <c r="BI78" s="13"/>
      <c r="BJ78" s="13"/>
      <c r="BK78" s="13"/>
      <c r="BL78" s="13"/>
      <c r="BM78" s="13"/>
      <c r="BN78" s="13"/>
      <c r="BO78" s="13"/>
      <c r="BP78" s="13"/>
      <c r="BQ78" s="13"/>
      <c r="BR78" s="13"/>
      <c r="BS78" s="13"/>
      <c r="BT78" s="13"/>
      <c r="BU78" s="13"/>
    </row>
    <row r="79" spans="1:74" s="3" customFormat="1" ht="15.75" thickBot="1" x14ac:dyDescent="0.3">
      <c r="A79" s="33" t="s">
        <v>51</v>
      </c>
      <c r="B79" s="74">
        <f t="shared" ref="B79:C79" si="11">B77/B78</f>
        <v>8.0754047810623541E-4</v>
      </c>
      <c r="C79" s="171">
        <f t="shared" si="11"/>
        <v>1.2338231002375069E-3</v>
      </c>
      <c r="D79" s="171">
        <v>5.9030000952108388E-4</v>
      </c>
      <c r="E79" s="171">
        <v>7.8176633020513367E-4</v>
      </c>
      <c r="F79" s="74">
        <v>3.9728558721097347E-4</v>
      </c>
      <c r="G79" s="171">
        <v>3.9728558721097347E-4</v>
      </c>
      <c r="H79" s="74">
        <v>6.0616780743455852E-5</v>
      </c>
      <c r="I79" s="171">
        <v>3.4230108594529774E-4</v>
      </c>
      <c r="J79" s="74">
        <v>-3.8660067234572042E-5</v>
      </c>
      <c r="K79" s="171">
        <v>6.0157594807030068E-4</v>
      </c>
      <c r="L79" s="171">
        <v>-3.7914737522120256E-4</v>
      </c>
      <c r="M79" s="171">
        <v>5.2391460393928248E-4</v>
      </c>
      <c r="N79" s="171">
        <v>-1.3310828986900483E-3</v>
      </c>
      <c r="O79" s="171">
        <v>-1.3310828986900483E-3</v>
      </c>
      <c r="P79" s="171">
        <v>-3.4020809407390622E-5</v>
      </c>
      <c r="Q79" s="171">
        <v>3.5555075739379048E-4</v>
      </c>
      <c r="R79" s="74">
        <v>-1.6874689414054394E-4</v>
      </c>
      <c r="S79" s="171">
        <v>4.3251821129786973E-4</v>
      </c>
      <c r="T79" s="171">
        <v>-4.7958593558480872E-4</v>
      </c>
      <c r="U79" s="171">
        <v>-9.472278910370493E-4</v>
      </c>
      <c r="V79" s="171"/>
      <c r="W79" s="171"/>
      <c r="X79" s="247"/>
      <c r="Y79" s="171"/>
      <c r="Z79" s="74"/>
      <c r="AA79" s="171"/>
      <c r="AB79" s="74"/>
      <c r="AC79" s="171"/>
      <c r="AD79" s="74"/>
      <c r="AE79" s="171"/>
      <c r="AF79" s="74"/>
      <c r="AG79" s="171"/>
      <c r="AH79" s="74"/>
      <c r="AI79" s="171"/>
      <c r="AJ79" s="74"/>
      <c r="AK79" s="171"/>
      <c r="AL79" s="74"/>
      <c r="AM79" s="171"/>
      <c r="AN79" s="74"/>
      <c r="AO79" s="171"/>
      <c r="AP79" s="74"/>
      <c r="AQ79" s="74"/>
      <c r="AR79" s="74"/>
      <c r="AS79" s="74"/>
      <c r="AT79" s="74"/>
      <c r="AU79" s="74"/>
      <c r="AV79" s="74"/>
      <c r="AW79" s="74"/>
      <c r="AX79" s="74"/>
      <c r="AY79" s="74"/>
      <c r="AZ79" s="74"/>
      <c r="BA79" s="74"/>
      <c r="BB79" s="74"/>
      <c r="BC79" s="74"/>
      <c r="BD79" s="39"/>
      <c r="BE79" s="39"/>
      <c r="BF79" s="39"/>
      <c r="BG79" s="39"/>
      <c r="BH79" s="39"/>
      <c r="BI79" s="39"/>
      <c r="BJ79" s="39"/>
      <c r="BK79" s="39"/>
      <c r="BL79" s="39"/>
      <c r="BM79" s="39"/>
      <c r="BN79" s="39"/>
      <c r="BO79" s="39"/>
      <c r="BP79" s="39"/>
      <c r="BQ79" s="39"/>
      <c r="BR79" s="39"/>
      <c r="BS79" s="39"/>
      <c r="BT79" s="39"/>
      <c r="BU79" s="39"/>
    </row>
    <row r="80" spans="1:74" x14ac:dyDescent="0.25">
      <c r="B80" s="76"/>
      <c r="C80" s="168"/>
      <c r="AS80" s="76"/>
      <c r="AX80" s="76"/>
      <c r="AY80" s="76"/>
      <c r="BB80" s="55"/>
      <c r="BC80" s="55"/>
    </row>
    <row r="81" spans="1:73" x14ac:dyDescent="0.25">
      <c r="AS81" s="76"/>
      <c r="AX81" s="76"/>
      <c r="AY81" s="76"/>
      <c r="BB81" s="55"/>
      <c r="BC81" s="55"/>
    </row>
    <row r="82" spans="1:73" x14ac:dyDescent="0.25">
      <c r="A82" t="s">
        <v>184</v>
      </c>
      <c r="B82" s="141">
        <v>14519.539090000002</v>
      </c>
      <c r="D82" s="141">
        <v>12889.099170000001</v>
      </c>
      <c r="F82" s="141">
        <v>13907.315828999999</v>
      </c>
      <c r="H82" s="141">
        <v>14007.112428</v>
      </c>
      <c r="J82" s="141">
        <v>13092.613016000003</v>
      </c>
      <c r="L82" s="141">
        <v>12845.584715000001</v>
      </c>
      <c r="N82" s="141">
        <v>10558.919228000002</v>
      </c>
      <c r="P82" s="141">
        <v>11361.177797</v>
      </c>
      <c r="R82" s="141">
        <v>11045.733484</v>
      </c>
      <c r="T82" s="154">
        <v>10614.873244</v>
      </c>
      <c r="V82" s="141"/>
      <c r="X82" s="248"/>
      <c r="Z82" s="141"/>
      <c r="AB82" s="141"/>
      <c r="AD82" s="65"/>
      <c r="AF82" s="141"/>
      <c r="AH82" s="141"/>
      <c r="AJ82" s="141"/>
      <c r="AL82" s="141"/>
      <c r="AN82" s="141"/>
      <c r="AP82" s="141"/>
      <c r="AR82" s="141"/>
      <c r="AS82" s="76"/>
      <c r="AT82" s="141"/>
      <c r="AV82" s="141"/>
      <c r="AX82" s="65"/>
      <c r="AY82" s="76"/>
      <c r="AZ82" s="65"/>
      <c r="BB82" s="65"/>
      <c r="BC82" s="55"/>
    </row>
    <row r="83" spans="1:73" x14ac:dyDescent="0.25">
      <c r="A83" s="22" t="s">
        <v>46</v>
      </c>
      <c r="B83" s="16">
        <f>B69</f>
        <v>247147.96961268003</v>
      </c>
      <c r="D83" s="16">
        <v>241832.17663670034</v>
      </c>
      <c r="F83" s="16">
        <v>238270.48511583995</v>
      </c>
      <c r="H83" s="16">
        <v>236329.36463877006</v>
      </c>
      <c r="J83" s="16">
        <v>234316.48083116047</v>
      </c>
      <c r="L83" s="16">
        <v>232099.91912638996</v>
      </c>
      <c r="N83" s="16">
        <v>213967.24953586038</v>
      </c>
      <c r="P83" s="16">
        <v>211244.11525367026</v>
      </c>
      <c r="R83" s="16">
        <v>208899.53201341021</v>
      </c>
      <c r="T83" s="154">
        <v>205504.38282328009</v>
      </c>
      <c r="V83" s="16"/>
      <c r="X83" s="227"/>
      <c r="Z83" s="16"/>
      <c r="AB83" s="16"/>
      <c r="AD83" s="65"/>
      <c r="AF83" s="72"/>
      <c r="AH83" s="72"/>
      <c r="AI83" s="168"/>
      <c r="AJ83" s="72"/>
      <c r="AL83" s="72"/>
      <c r="AN83" s="72"/>
      <c r="AP83" s="72"/>
      <c r="AR83" s="72"/>
      <c r="AS83" s="76"/>
      <c r="AT83" s="72"/>
      <c r="AV83" s="72"/>
      <c r="AX83" s="72"/>
      <c r="AY83" s="76"/>
      <c r="AZ83" s="72"/>
      <c r="BB83" s="72"/>
      <c r="BC83" s="55"/>
    </row>
    <row r="84" spans="1:73" ht="30.75" thickBot="1" x14ac:dyDescent="0.3">
      <c r="A84" s="38" t="s">
        <v>198</v>
      </c>
      <c r="B84" s="74">
        <f>+B82/B83</f>
        <v>5.8748364846995978E-2</v>
      </c>
      <c r="C84" s="172"/>
      <c r="D84" s="74">
        <v>5.329770152696859E-2</v>
      </c>
      <c r="E84" s="172"/>
      <c r="F84" s="74">
        <v>5.8367765618300059E-2</v>
      </c>
      <c r="G84" s="172"/>
      <c r="H84" s="74">
        <v>5.9269454091792198E-2</v>
      </c>
      <c r="I84" s="172"/>
      <c r="J84" s="74">
        <v>5.5875766696214774E-2</v>
      </c>
      <c r="K84" s="172"/>
      <c r="L84" s="171">
        <v>5.5345063295799517E-2</v>
      </c>
      <c r="M84" s="172"/>
      <c r="N84" s="171">
        <v>4.9348296297234751E-2</v>
      </c>
      <c r="O84" s="172"/>
      <c r="P84" s="171">
        <v>5.3782221499316323E-2</v>
      </c>
      <c r="Q84" s="172"/>
      <c r="R84" s="74">
        <v>5.2875817277038821E-2</v>
      </c>
      <c r="S84" s="172"/>
      <c r="T84" s="171">
        <v>5.1652782768764963E-2</v>
      </c>
      <c r="U84" s="171"/>
      <c r="V84" s="74"/>
      <c r="W84" s="172"/>
      <c r="X84" s="247"/>
      <c r="Y84" s="171"/>
      <c r="Z84" s="74"/>
      <c r="AA84" s="172"/>
      <c r="AB84" s="74"/>
      <c r="AC84" s="172"/>
      <c r="AD84" s="74"/>
      <c r="AE84" s="172"/>
      <c r="AF84" s="74"/>
      <c r="AG84" s="171"/>
      <c r="AH84" s="74"/>
      <c r="AI84" s="171"/>
      <c r="AJ84" s="74"/>
      <c r="AK84" s="171"/>
      <c r="AL84" s="74"/>
      <c r="AM84" s="171"/>
      <c r="AN84" s="74"/>
      <c r="AO84" s="171"/>
      <c r="AP84" s="74"/>
      <c r="AQ84" s="74"/>
      <c r="AR84" s="74"/>
      <c r="AS84" s="74"/>
      <c r="AT84" s="74"/>
      <c r="AU84" s="74"/>
      <c r="AV84" s="74"/>
      <c r="AW84" s="74"/>
      <c r="AX84" s="74"/>
      <c r="AY84" s="74"/>
      <c r="AZ84" s="74"/>
      <c r="BA84" s="74"/>
      <c r="BB84" s="74"/>
      <c r="BC84" s="55"/>
    </row>
    <row r="85" spans="1:73" x14ac:dyDescent="0.25">
      <c r="B85" s="76"/>
      <c r="D85" s="55"/>
      <c r="J85" s="76"/>
      <c r="L85" s="168"/>
      <c r="V85" s="76"/>
      <c r="AD85" s="57"/>
      <c r="AH85" s="76"/>
      <c r="AI85" s="168"/>
      <c r="AJ85" s="76"/>
      <c r="AS85" s="76"/>
      <c r="AX85" s="76"/>
      <c r="AY85" s="76"/>
      <c r="BB85" s="55"/>
      <c r="BC85" s="55"/>
    </row>
    <row r="86" spans="1:73" x14ac:dyDescent="0.25">
      <c r="A86" t="s">
        <v>185</v>
      </c>
      <c r="B86" s="141">
        <v>2259.9157338599994</v>
      </c>
      <c r="D86" s="141">
        <v>1887.9356488599997</v>
      </c>
      <c r="F86" s="141">
        <v>1963.8762028599992</v>
      </c>
      <c r="H86" s="141">
        <v>2084.5632788599996</v>
      </c>
      <c r="J86" s="141">
        <v>2288.8138328599994</v>
      </c>
      <c r="L86" s="141">
        <v>2290.8371338599995</v>
      </c>
      <c r="N86" s="141">
        <v>2064.6863038599995</v>
      </c>
      <c r="P86" s="141">
        <v>2044.3365988599994</v>
      </c>
      <c r="R86" s="141">
        <v>2138.8551718599997</v>
      </c>
      <c r="T86" s="154">
        <v>2229.1867448599996</v>
      </c>
      <c r="V86" s="141"/>
      <c r="X86" s="248"/>
      <c r="Z86" s="141"/>
      <c r="AB86" s="141"/>
      <c r="AD86" s="65"/>
      <c r="AF86" s="141"/>
      <c r="AH86" s="141"/>
      <c r="AI86" s="168"/>
      <c r="AJ86" s="141"/>
      <c r="AL86" s="141"/>
      <c r="AN86" s="141"/>
      <c r="AP86" s="141"/>
      <c r="AR86" s="141"/>
      <c r="AS86" s="76"/>
      <c r="AT86" s="141"/>
      <c r="AV86" s="141"/>
      <c r="AX86" s="65"/>
      <c r="AY86" s="76"/>
      <c r="AZ86" s="65"/>
      <c r="BB86" s="65"/>
      <c r="BC86" s="55"/>
    </row>
    <row r="87" spans="1:73" x14ac:dyDescent="0.25">
      <c r="A87" s="22" t="s">
        <v>46</v>
      </c>
      <c r="B87" s="16">
        <f>B69</f>
        <v>247147.96961268003</v>
      </c>
      <c r="D87" s="16">
        <v>241832.17663670034</v>
      </c>
      <c r="F87" s="16">
        <v>238270.48511583995</v>
      </c>
      <c r="H87" s="16">
        <v>236329.36463877006</v>
      </c>
      <c r="J87" s="16">
        <v>234316.48083116047</v>
      </c>
      <c r="L87" s="16">
        <v>232099.91912638996</v>
      </c>
      <c r="N87" s="16">
        <v>213967.24953586038</v>
      </c>
      <c r="P87" s="16">
        <v>211244.11525367026</v>
      </c>
      <c r="R87" s="16">
        <v>208899.53201341021</v>
      </c>
      <c r="T87" s="154">
        <v>205504.38282328009</v>
      </c>
      <c r="V87" s="16"/>
      <c r="X87" s="227"/>
      <c r="Z87" s="16"/>
      <c r="AB87" s="16"/>
      <c r="AD87" s="65"/>
      <c r="AF87" s="72"/>
      <c r="AH87" s="72"/>
      <c r="AI87" s="168"/>
      <c r="AJ87" s="72"/>
      <c r="AL87" s="72"/>
      <c r="AN87" s="72"/>
      <c r="AP87" s="72"/>
      <c r="AR87" s="72"/>
      <c r="AS87" s="76"/>
      <c r="AT87" s="72"/>
      <c r="AV87" s="72"/>
      <c r="AX87" s="72"/>
      <c r="AY87" s="76"/>
      <c r="AZ87" s="72"/>
      <c r="BB87" s="72"/>
      <c r="BC87" s="55"/>
    </row>
    <row r="88" spans="1:73" ht="30.75" thickBot="1" x14ac:dyDescent="0.3">
      <c r="A88" s="38" t="s">
        <v>199</v>
      </c>
      <c r="B88" s="74">
        <f>+B86/B87</f>
        <v>9.1439785542306688E-3</v>
      </c>
      <c r="C88" s="172"/>
      <c r="D88" s="74">
        <v>7.806800877850956E-3</v>
      </c>
      <c r="E88" s="172"/>
      <c r="F88" s="74">
        <v>8.2422134739232253E-3</v>
      </c>
      <c r="G88" s="172"/>
      <c r="H88" s="74">
        <v>8.8205851272280915E-3</v>
      </c>
      <c r="I88" s="172"/>
      <c r="J88" s="74">
        <v>9.7680445896984568E-3</v>
      </c>
      <c r="K88" s="172"/>
      <c r="L88" s="74">
        <v>9.870047100759758E-3</v>
      </c>
      <c r="M88" s="172"/>
      <c r="N88" s="74">
        <v>9.6495436022977117E-3</v>
      </c>
      <c r="O88" s="172"/>
      <c r="P88" s="171">
        <v>9.6776025992727863E-3</v>
      </c>
      <c r="Q88" s="172"/>
      <c r="R88" s="74">
        <v>1.0238678618594017E-2</v>
      </c>
      <c r="S88" s="172"/>
      <c r="T88" s="171">
        <v>1.0847392713648107E-2</v>
      </c>
      <c r="U88" s="171"/>
      <c r="V88" s="74"/>
      <c r="W88" s="172"/>
      <c r="X88" s="247"/>
      <c r="Y88" s="171"/>
      <c r="Z88" s="74"/>
      <c r="AA88" s="172"/>
      <c r="AB88" s="74"/>
      <c r="AC88" s="172"/>
      <c r="AD88" s="74"/>
      <c r="AE88" s="172"/>
      <c r="AF88" s="74"/>
      <c r="AG88" s="171"/>
      <c r="AH88" s="74"/>
      <c r="AI88" s="171"/>
      <c r="AJ88" s="74"/>
      <c r="AK88" s="171"/>
      <c r="AL88" s="74"/>
      <c r="AM88" s="171"/>
      <c r="AN88" s="74"/>
      <c r="AO88" s="171"/>
      <c r="AP88" s="74"/>
      <c r="AQ88" s="74"/>
      <c r="AR88" s="74"/>
      <c r="AS88" s="74"/>
      <c r="AT88" s="74"/>
      <c r="AU88" s="74"/>
      <c r="AV88" s="74"/>
      <c r="AW88" s="74"/>
      <c r="AX88" s="74"/>
      <c r="AY88" s="74"/>
      <c r="AZ88" s="74"/>
      <c r="BA88" s="74"/>
      <c r="BB88" s="74"/>
      <c r="BC88" s="55"/>
    </row>
    <row r="89" spans="1:73" x14ac:dyDescent="0.25">
      <c r="AS89" s="76"/>
      <c r="AX89" s="76"/>
      <c r="AY89" s="76"/>
      <c r="BB89" s="55"/>
      <c r="BC89" s="55"/>
    </row>
    <row r="90" spans="1:73" s="76" customFormat="1" x14ac:dyDescent="0.25">
      <c r="B90" s="55"/>
      <c r="C90" s="145"/>
      <c r="D90" s="145"/>
      <c r="E90" s="145"/>
      <c r="F90" s="55"/>
      <c r="G90" s="145"/>
      <c r="H90" s="55"/>
      <c r="I90" s="145"/>
      <c r="J90" s="55"/>
      <c r="K90" s="145"/>
      <c r="L90" s="145"/>
      <c r="M90" s="145"/>
      <c r="N90" s="168"/>
      <c r="O90" s="145"/>
      <c r="P90" s="168"/>
      <c r="Q90" s="145"/>
      <c r="R90" s="55"/>
      <c r="S90" s="145"/>
      <c r="T90" s="168"/>
      <c r="U90" s="168"/>
      <c r="V90" s="145"/>
      <c r="W90" s="145"/>
      <c r="X90" s="225"/>
      <c r="Y90" s="168"/>
      <c r="Z90" s="55"/>
      <c r="AA90" s="145"/>
      <c r="AB90" s="55"/>
      <c r="AC90" s="145"/>
      <c r="AD90" s="55"/>
      <c r="AE90" s="145"/>
      <c r="AF90" s="55"/>
      <c r="AG90" s="145"/>
      <c r="AH90" s="55"/>
      <c r="AI90" s="145"/>
      <c r="AJ90" s="55"/>
      <c r="AK90" s="145"/>
      <c r="AL90" s="55"/>
      <c r="AM90" s="145"/>
      <c r="AO90" s="145"/>
      <c r="AP90" s="55"/>
      <c r="AQ90" s="55"/>
    </row>
    <row r="91" spans="1:73" s="76" customFormat="1" x14ac:dyDescent="0.25">
      <c r="A91" s="76" t="s">
        <v>134</v>
      </c>
      <c r="B91" s="91">
        <v>3213.6424755174203</v>
      </c>
      <c r="C91" s="91">
        <v>1103.7488216907541</v>
      </c>
      <c r="D91" s="91">
        <v>2109.8936538266662</v>
      </c>
      <c r="E91" s="91">
        <v>1053.4166647125683</v>
      </c>
      <c r="F91" s="91">
        <v>1056.4769891140982</v>
      </c>
      <c r="G91" s="91">
        <v>1056.4769891140982</v>
      </c>
      <c r="H91" s="91">
        <v>3627.3952950290409</v>
      </c>
      <c r="I91" s="91">
        <v>1035.7593623868493</v>
      </c>
      <c r="J91" s="91">
        <v>2591.6359326421916</v>
      </c>
      <c r="K91" s="91">
        <v>982.70851538958902</v>
      </c>
      <c r="L91" s="91">
        <v>1608.9274172526027</v>
      </c>
      <c r="M91" s="91">
        <v>854.67100834301368</v>
      </c>
      <c r="N91" s="91">
        <v>754.25640890958903</v>
      </c>
      <c r="O91" s="91">
        <v>754.25640890958903</v>
      </c>
      <c r="P91" s="173">
        <v>2142.8698854054792</v>
      </c>
      <c r="Q91" s="173">
        <v>702.03236251178078</v>
      </c>
      <c r="R91" s="198">
        <v>1430.8375228936986</v>
      </c>
      <c r="S91" s="199">
        <v>552.49659291397256</v>
      </c>
      <c r="T91" s="173">
        <v>878.34092997972607</v>
      </c>
      <c r="U91" s="173">
        <v>463.01032230575345</v>
      </c>
      <c r="V91" s="173"/>
      <c r="W91" s="173"/>
      <c r="X91" s="249"/>
      <c r="Y91" s="173"/>
      <c r="Z91" s="91"/>
      <c r="AA91" s="173"/>
      <c r="AB91" s="91"/>
      <c r="AC91" s="173"/>
      <c r="AD91" s="91"/>
      <c r="AE91" s="173"/>
      <c r="AF91" s="129"/>
      <c r="AG91" s="184"/>
      <c r="AH91" s="91"/>
      <c r="AI91" s="173"/>
      <c r="AJ91" s="91"/>
      <c r="AK91" s="173"/>
      <c r="AL91" s="91"/>
      <c r="AM91" s="173"/>
      <c r="AN91" s="91"/>
      <c r="AO91" s="173"/>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U91" s="91"/>
    </row>
    <row r="92" spans="1:73" s="76" customFormat="1" x14ac:dyDescent="0.25">
      <c r="A92" s="82" t="s">
        <v>120</v>
      </c>
      <c r="B92" s="95">
        <v>2052.1010356644115</v>
      </c>
      <c r="C92" s="95">
        <v>709.34773639595744</v>
      </c>
      <c r="D92" s="95">
        <v>1342.7532992684542</v>
      </c>
      <c r="E92" s="95">
        <v>673.21083212169674</v>
      </c>
      <c r="F92" s="95">
        <v>669.54246714675742</v>
      </c>
      <c r="G92" s="95">
        <v>669.54246714675742</v>
      </c>
      <c r="H92" s="95">
        <v>2289.5902192920767</v>
      </c>
      <c r="I92" s="95">
        <v>683.03447395644719</v>
      </c>
      <c r="J92" s="95">
        <v>1606.5557453356294</v>
      </c>
      <c r="K92" s="95">
        <v>655.45583077199672</v>
      </c>
      <c r="L92" s="95">
        <v>951.09991456363264</v>
      </c>
      <c r="M92" s="95">
        <v>528.68848211344095</v>
      </c>
      <c r="N92" s="95">
        <v>422.41143245019174</v>
      </c>
      <c r="O92" s="95">
        <v>422.41143245019174</v>
      </c>
      <c r="P92" s="174">
        <v>1013.0273082506147</v>
      </c>
      <c r="Q92" s="174">
        <v>416.27560605156486</v>
      </c>
      <c r="R92" s="200">
        <v>596.75170219904987</v>
      </c>
      <c r="S92" s="201">
        <v>297.95381085624109</v>
      </c>
      <c r="T92" s="174">
        <v>298.79789134280878</v>
      </c>
      <c r="U92" s="174">
        <v>160.24273662737045</v>
      </c>
      <c r="V92" s="174"/>
      <c r="W92" s="174"/>
      <c r="X92" s="250"/>
      <c r="Y92" s="174"/>
      <c r="Z92" s="95"/>
      <c r="AA92" s="174"/>
      <c r="AB92" s="95"/>
      <c r="AC92" s="174"/>
      <c r="AD92" s="95"/>
      <c r="AE92" s="174"/>
      <c r="AF92" s="130"/>
      <c r="AG92" s="185"/>
      <c r="AH92" s="95"/>
      <c r="AI92" s="174"/>
      <c r="AJ92" s="95"/>
      <c r="AK92" s="174"/>
      <c r="AL92" s="95"/>
      <c r="AM92" s="174"/>
      <c r="AN92" s="95"/>
      <c r="AO92" s="174"/>
      <c r="AP92" s="94"/>
      <c r="AQ92" s="95"/>
      <c r="AR92" s="94"/>
      <c r="AS92" s="108"/>
      <c r="AT92" s="108"/>
      <c r="AU92" s="108"/>
      <c r="AV92" s="94"/>
      <c r="AW92" s="108"/>
      <c r="AX92" s="94"/>
      <c r="AY92" s="95"/>
      <c r="AZ92" s="94"/>
      <c r="BA92" s="95"/>
      <c r="BB92" s="95"/>
      <c r="BC92" s="95"/>
      <c r="BD92" s="94"/>
      <c r="BE92" s="95"/>
      <c r="BF92" s="94"/>
      <c r="BG92" s="95"/>
      <c r="BH92" s="94"/>
      <c r="BI92" s="95"/>
      <c r="BJ92" s="95"/>
      <c r="BK92" s="95"/>
      <c r="BL92" s="94"/>
      <c r="BM92" s="95"/>
      <c r="BN92" s="94"/>
      <c r="BO92" s="95"/>
      <c r="BP92" s="94"/>
      <c r="BQ92" s="95"/>
      <c r="BR92" s="95"/>
      <c r="BS92" s="95"/>
      <c r="BT92" s="82"/>
      <c r="BU92" s="95"/>
    </row>
    <row r="93" spans="1:73" s="76" customFormat="1" x14ac:dyDescent="0.25">
      <c r="A93" s="76" t="s">
        <v>137</v>
      </c>
      <c r="B93" s="91">
        <v>1161.5414398530088</v>
      </c>
      <c r="C93" s="91">
        <v>394.40108529479664</v>
      </c>
      <c r="D93" s="91">
        <v>767.14035455821227</v>
      </c>
      <c r="E93" s="91">
        <v>380.20583259087152</v>
      </c>
      <c r="F93" s="91">
        <v>386.93452196734074</v>
      </c>
      <c r="G93" s="91">
        <v>386.93452196734074</v>
      </c>
      <c r="H93" s="91">
        <v>1337.8050757369645</v>
      </c>
      <c r="I93" s="91">
        <v>352.72488843040207</v>
      </c>
      <c r="J93" s="91">
        <v>985.08018730656238</v>
      </c>
      <c r="K93" s="91">
        <v>327.25268461759231</v>
      </c>
      <c r="L93" s="91">
        <v>657.82750268897007</v>
      </c>
      <c r="M93" s="91">
        <v>325.98252622957273</v>
      </c>
      <c r="N93" s="91">
        <v>331.84497645939729</v>
      </c>
      <c r="O93" s="91">
        <v>331.84497645939729</v>
      </c>
      <c r="P93" s="173">
        <v>1119.8425771548648</v>
      </c>
      <c r="Q93" s="173">
        <v>285.75675646021591</v>
      </c>
      <c r="R93" s="198">
        <v>834.08582069464887</v>
      </c>
      <c r="S93" s="199">
        <v>254.54278205773147</v>
      </c>
      <c r="T93" s="173">
        <v>579.54303863691734</v>
      </c>
      <c r="U93" s="173">
        <v>302.767585678383</v>
      </c>
      <c r="V93" s="173"/>
      <c r="W93" s="173"/>
      <c r="X93" s="249"/>
      <c r="Y93" s="173"/>
      <c r="Z93" s="91"/>
      <c r="AA93" s="173"/>
      <c r="AB93" s="91"/>
      <c r="AC93" s="173"/>
      <c r="AD93" s="91"/>
      <c r="AE93" s="173"/>
      <c r="AF93" s="129"/>
      <c r="AG93" s="184"/>
      <c r="AH93" s="91"/>
      <c r="AI93" s="173"/>
      <c r="AJ93" s="91"/>
      <c r="AK93" s="173"/>
      <c r="AL93" s="91"/>
      <c r="AM93" s="173"/>
      <c r="AN93" s="91"/>
      <c r="AO93" s="173"/>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row>
    <row r="94" spans="1:73" s="76" customFormat="1" x14ac:dyDescent="0.25">
      <c r="A94" s="76" t="s">
        <v>138</v>
      </c>
      <c r="B94" s="91">
        <v>58442.0132295082</v>
      </c>
      <c r="C94" s="91">
        <v>59503.478999999999</v>
      </c>
      <c r="D94" s="91">
        <v>57283.354500000009</v>
      </c>
      <c r="E94" s="91">
        <v>57368.883000000002</v>
      </c>
      <c r="F94" s="91">
        <v>57197.826000000001</v>
      </c>
      <c r="G94" s="91">
        <v>57197.826000000001</v>
      </c>
      <c r="H94" s="91">
        <v>55412.792999999998</v>
      </c>
      <c r="I94" s="91">
        <v>57463.161999999997</v>
      </c>
      <c r="J94" s="91">
        <v>54211.072999999997</v>
      </c>
      <c r="K94" s="91">
        <v>55890.357000000004</v>
      </c>
      <c r="L94" s="91">
        <v>52904.625613259675</v>
      </c>
      <c r="M94" s="91">
        <v>54462.726000000002</v>
      </c>
      <c r="N94" s="91">
        <v>51329.213000000003</v>
      </c>
      <c r="O94" s="91">
        <v>51329.213000000003</v>
      </c>
      <c r="P94" s="173">
        <v>48479.857000000004</v>
      </c>
      <c r="Q94" s="173">
        <v>49965.002999999997</v>
      </c>
      <c r="R94" s="198">
        <v>48350.01</v>
      </c>
      <c r="S94" s="199">
        <v>49457.703999999998</v>
      </c>
      <c r="T94" s="173">
        <v>47786.305436464085</v>
      </c>
      <c r="U94" s="173">
        <v>48186.074000000001</v>
      </c>
      <c r="V94" s="173"/>
      <c r="W94" s="173"/>
      <c r="X94" s="249"/>
      <c r="Y94" s="173"/>
      <c r="Z94" s="91"/>
      <c r="AA94" s="173"/>
      <c r="AB94" s="91"/>
      <c r="AC94" s="173"/>
      <c r="AD94" s="91"/>
      <c r="AE94" s="173"/>
      <c r="AF94" s="129"/>
      <c r="AG94" s="184"/>
      <c r="AH94" s="91"/>
      <c r="AI94" s="173"/>
      <c r="AJ94" s="91"/>
      <c r="AK94" s="173"/>
      <c r="AL94" s="91"/>
      <c r="AM94" s="173"/>
      <c r="AN94" s="91"/>
      <c r="AO94" s="173"/>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U94" s="91"/>
    </row>
    <row r="95" spans="1:73" s="76" customFormat="1" x14ac:dyDescent="0.25">
      <c r="A95" s="76" t="s">
        <v>136</v>
      </c>
      <c r="B95" s="107">
        <v>4.7237</v>
      </c>
      <c r="C95" s="107">
        <v>4.7425300000000004</v>
      </c>
      <c r="D95" s="107">
        <v>4.7141000000000002</v>
      </c>
      <c r="E95" s="107">
        <v>4.7197000000000005</v>
      </c>
      <c r="F95" s="107">
        <v>4.7080200000000003</v>
      </c>
      <c r="G95" s="107">
        <v>4.7080200000000003</v>
      </c>
      <c r="H95" s="107">
        <v>4.1536099999999996</v>
      </c>
      <c r="I95" s="107">
        <v>4.7158300000000004</v>
      </c>
      <c r="J95" s="107">
        <v>3.9643000000000002</v>
      </c>
      <c r="K95" s="107">
        <v>4.6527700000000003</v>
      </c>
      <c r="L95" s="107">
        <v>3.6147999999999998</v>
      </c>
      <c r="M95" s="107">
        <v>3.8936054945054939</v>
      </c>
      <c r="N95" s="107">
        <v>3.3296000000000001</v>
      </c>
      <c r="O95" s="107">
        <v>3.3296000000000001</v>
      </c>
      <c r="P95" s="175">
        <v>2.0541999999999998</v>
      </c>
      <c r="Q95" s="175">
        <v>3.3053699999999999</v>
      </c>
      <c r="R95" s="202">
        <v>1.6322000000000001</v>
      </c>
      <c r="S95" s="203">
        <v>2.3820999999999999</v>
      </c>
      <c r="T95" s="175">
        <v>1.2516</v>
      </c>
      <c r="U95" s="175">
        <v>1.3255300000000001</v>
      </c>
      <c r="V95" s="175"/>
      <c r="W95" s="175"/>
      <c r="X95" s="251"/>
      <c r="Y95" s="175"/>
      <c r="Z95" s="107"/>
      <c r="AA95" s="175"/>
      <c r="AB95" s="107"/>
      <c r="AC95" s="175"/>
      <c r="AD95" s="107"/>
      <c r="AE95" s="175"/>
      <c r="AF95" s="131"/>
      <c r="AG95" s="186"/>
      <c r="AH95" s="107"/>
      <c r="AI95" s="175"/>
      <c r="AJ95" s="107"/>
      <c r="AK95" s="175"/>
      <c r="AL95" s="107"/>
      <c r="AM95" s="175"/>
      <c r="AN95" s="107"/>
      <c r="AO95" s="175"/>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row>
    <row r="96" spans="1:73" s="76" customFormat="1" x14ac:dyDescent="0.25">
      <c r="A96" s="76" t="s">
        <v>135</v>
      </c>
      <c r="B96" s="91">
        <v>274</v>
      </c>
      <c r="C96" s="91">
        <v>92</v>
      </c>
      <c r="D96" s="91">
        <v>182</v>
      </c>
      <c r="E96" s="91">
        <v>91</v>
      </c>
      <c r="F96" s="91">
        <v>91</v>
      </c>
      <c r="G96" s="91">
        <v>91</v>
      </c>
      <c r="H96" s="91">
        <v>365</v>
      </c>
      <c r="I96" s="91">
        <v>92</v>
      </c>
      <c r="J96" s="91">
        <v>273</v>
      </c>
      <c r="K96" s="91">
        <v>92</v>
      </c>
      <c r="L96" s="91">
        <v>181</v>
      </c>
      <c r="M96" s="91">
        <v>91</v>
      </c>
      <c r="N96" s="91">
        <v>90</v>
      </c>
      <c r="O96" s="91">
        <v>90</v>
      </c>
      <c r="P96" s="173">
        <v>365</v>
      </c>
      <c r="Q96" s="173">
        <v>92</v>
      </c>
      <c r="R96" s="204">
        <v>273</v>
      </c>
      <c r="S96" s="205">
        <v>92</v>
      </c>
      <c r="T96" s="168">
        <v>181</v>
      </c>
      <c r="U96" s="168">
        <v>91</v>
      </c>
      <c r="V96" s="168"/>
      <c r="W96" s="168"/>
      <c r="X96" s="225"/>
      <c r="Y96" s="168"/>
      <c r="AA96" s="168"/>
      <c r="AC96" s="168"/>
      <c r="AE96" s="168"/>
      <c r="AF96" s="132"/>
      <c r="AG96" s="187"/>
      <c r="AI96" s="168"/>
      <c r="AK96" s="168"/>
      <c r="AM96" s="168"/>
      <c r="AO96" s="168"/>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U96" s="91"/>
    </row>
    <row r="97" spans="1:73" s="106" customFormat="1" ht="15.75" thickBot="1" x14ac:dyDescent="0.3">
      <c r="A97" s="93" t="s">
        <v>121</v>
      </c>
      <c r="B97" s="96">
        <v>2.654850455957199E-2</v>
      </c>
      <c r="C97" s="96">
        <v>2.6368717105471149E-2</v>
      </c>
      <c r="D97" s="96">
        <v>2.693122350058564E-2</v>
      </c>
      <c r="E97" s="96">
        <v>2.6655207885228308E-2</v>
      </c>
      <c r="F97" s="96">
        <v>2.7208064573944063E-2</v>
      </c>
      <c r="G97" s="96">
        <v>2.7208064573944063E-2</v>
      </c>
      <c r="H97" s="96">
        <v>2.4142531053018109E-2</v>
      </c>
      <c r="I97" s="96">
        <v>2.445295250870174E-2</v>
      </c>
      <c r="J97" s="96">
        <v>2.4294826300090749E-2</v>
      </c>
      <c r="K97" s="96">
        <v>2.3330115622205043E-2</v>
      </c>
      <c r="L97" s="96">
        <v>2.5074522469015884E-2</v>
      </c>
      <c r="M97" s="96">
        <v>2.4007471283777702E-2</v>
      </c>
      <c r="N97" s="96">
        <v>2.64E-2</v>
      </c>
      <c r="O97" s="96">
        <v>2.64E-2</v>
      </c>
      <c r="P97" s="176">
        <v>2.309913119493865E-2</v>
      </c>
      <c r="Q97" s="176">
        <v>2.2290059094740775E-2</v>
      </c>
      <c r="R97" s="206">
        <v>2.3164518228834471E-2</v>
      </c>
      <c r="S97" s="207">
        <v>2.0518877918804069E-2</v>
      </c>
      <c r="T97" s="176">
        <v>2.4456625226048759E-2</v>
      </c>
      <c r="U97" s="176">
        <v>2.5302249493072793E-2</v>
      </c>
      <c r="V97" s="176"/>
      <c r="W97" s="176"/>
      <c r="X97" s="252"/>
      <c r="Y97" s="176"/>
      <c r="Z97" s="96"/>
      <c r="AA97" s="176"/>
      <c r="AB97" s="96"/>
      <c r="AC97" s="176"/>
      <c r="AD97" s="96"/>
      <c r="AE97" s="176"/>
      <c r="AF97" s="133"/>
      <c r="AG97" s="188"/>
      <c r="AH97" s="96"/>
      <c r="AI97" s="176"/>
      <c r="AJ97" s="96"/>
      <c r="AK97" s="176"/>
      <c r="AL97" s="96"/>
      <c r="AM97" s="176"/>
      <c r="AN97" s="96"/>
      <c r="AO97" s="17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row>
    <row r="98" spans="1:73" s="76" customFormat="1" x14ac:dyDescent="0.25">
      <c r="B98" s="55"/>
      <c r="C98" s="55"/>
      <c r="O98" s="55"/>
      <c r="P98" s="218"/>
      <c r="Q98" s="218"/>
      <c r="R98" s="208"/>
      <c r="S98" s="209"/>
      <c r="T98" s="177"/>
      <c r="U98" s="177"/>
      <c r="V98" s="177"/>
      <c r="W98" s="177"/>
      <c r="X98" s="253"/>
      <c r="Y98" s="177"/>
      <c r="Z98" s="105"/>
      <c r="AA98" s="177"/>
      <c r="AB98" s="105"/>
      <c r="AC98" s="177"/>
      <c r="AD98" s="105"/>
      <c r="AE98" s="177"/>
      <c r="AF98" s="134"/>
      <c r="AG98" s="189"/>
      <c r="AH98" s="105"/>
      <c r="AI98" s="177"/>
      <c r="AJ98" s="105"/>
      <c r="AK98" s="177"/>
      <c r="AL98" s="105"/>
      <c r="AM98" s="177"/>
      <c r="AN98" s="105"/>
      <c r="AO98" s="177"/>
      <c r="AP98" s="112"/>
      <c r="AQ98" s="112"/>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5"/>
      <c r="BR98" s="105"/>
      <c r="BS98" s="105"/>
      <c r="BT98" s="105"/>
      <c r="BU98" s="105"/>
    </row>
    <row r="99" spans="1:73" s="76" customFormat="1" x14ac:dyDescent="0.25">
      <c r="B99" s="55"/>
      <c r="C99" s="55"/>
      <c r="O99" s="55"/>
      <c r="P99" s="168"/>
      <c r="Q99" s="168"/>
      <c r="R99" s="204"/>
      <c r="S99" s="205"/>
      <c r="T99" s="168"/>
      <c r="U99" s="168"/>
      <c r="V99" s="168"/>
      <c r="W99" s="168"/>
      <c r="X99" s="225"/>
      <c r="Y99" s="168"/>
      <c r="AA99" s="168"/>
      <c r="AC99" s="168"/>
      <c r="AE99" s="168"/>
      <c r="AF99" s="132"/>
      <c r="AG99" s="187"/>
      <c r="AI99" s="168"/>
      <c r="AK99" s="168"/>
      <c r="AM99" s="168"/>
      <c r="AO99" s="168"/>
      <c r="AP99" s="55"/>
      <c r="AQ99" s="55"/>
    </row>
    <row r="100" spans="1:73" s="76" customFormat="1" x14ac:dyDescent="0.25">
      <c r="A100" s="76" t="s">
        <v>122</v>
      </c>
      <c r="B100" s="92">
        <v>4852.6512303396612</v>
      </c>
      <c r="C100" s="92">
        <v>2451.0357050935959</v>
      </c>
      <c r="D100" s="92">
        <v>4735.8920647214754</v>
      </c>
      <c r="E100" s="92">
        <v>2401.6155252460658</v>
      </c>
      <c r="F100" s="92">
        <v>2334.2765394754097</v>
      </c>
      <c r="G100" s="92">
        <v>2334.2765394754097</v>
      </c>
      <c r="H100" s="92">
        <v>7612.5828386410958</v>
      </c>
      <c r="I100" s="92">
        <v>2257.8078637402737</v>
      </c>
      <c r="J100" s="92">
        <v>5354.7749749008226</v>
      </c>
      <c r="K100" s="92">
        <v>2055.6449494564386</v>
      </c>
      <c r="L100" s="92">
        <v>3299.130025444384</v>
      </c>
      <c r="M100" s="92">
        <v>1747.7792869019179</v>
      </c>
      <c r="N100" s="92">
        <v>1551.3507385424659</v>
      </c>
      <c r="O100" s="92">
        <v>1551.3507385424659</v>
      </c>
      <c r="P100" s="178">
        <v>3979.2145235895887</v>
      </c>
      <c r="Q100" s="178">
        <v>1366.9927526761642</v>
      </c>
      <c r="R100" s="210">
        <v>2612.2217709134247</v>
      </c>
      <c r="S100" s="211">
        <v>1005.6648730476711</v>
      </c>
      <c r="T100" s="178">
        <v>1606.5568978657534</v>
      </c>
      <c r="U100" s="178">
        <v>848.14548339999999</v>
      </c>
      <c r="V100" s="178"/>
      <c r="W100" s="178"/>
      <c r="X100" s="254"/>
      <c r="Y100" s="178"/>
      <c r="Z100" s="92"/>
      <c r="AA100" s="178"/>
      <c r="AB100" s="92"/>
      <c r="AC100" s="178"/>
      <c r="AD100" s="92"/>
      <c r="AE100" s="178"/>
      <c r="AF100" s="135"/>
      <c r="AG100" s="190"/>
      <c r="AH100" s="92"/>
      <c r="AI100" s="178"/>
      <c r="AJ100" s="92"/>
      <c r="AK100" s="178"/>
      <c r="AL100" s="92"/>
      <c r="AM100" s="178"/>
      <c r="AN100" s="92"/>
      <c r="AO100" s="178"/>
      <c r="AP100" s="91"/>
      <c r="AQ100" s="92"/>
      <c r="AR100" s="91"/>
      <c r="AS100" s="92"/>
      <c r="AT100" s="92"/>
      <c r="AU100" s="92"/>
      <c r="AV100" s="91"/>
      <c r="AW100" s="92"/>
      <c r="AX100" s="91"/>
      <c r="AY100" s="92"/>
      <c r="AZ100" s="91"/>
      <c r="BA100" s="92"/>
      <c r="BB100" s="92"/>
      <c r="BC100" s="92"/>
      <c r="BD100" s="91"/>
      <c r="BE100" s="92"/>
      <c r="BF100" s="91"/>
      <c r="BG100" s="92"/>
      <c r="BH100" s="91"/>
      <c r="BI100" s="92"/>
      <c r="BJ100" s="92"/>
      <c r="BK100" s="92"/>
      <c r="BL100" s="91"/>
      <c r="BM100" s="92"/>
      <c r="BN100" s="91"/>
      <c r="BO100" s="92"/>
      <c r="BP100" s="91"/>
      <c r="BQ100" s="92"/>
      <c r="BR100" s="92"/>
      <c r="BS100" s="92"/>
      <c r="BU100" s="92"/>
    </row>
    <row r="101" spans="1:73" s="76" customFormat="1" x14ac:dyDescent="0.25">
      <c r="A101" s="82" t="s">
        <v>120</v>
      </c>
      <c r="B101" s="94">
        <v>4014.1277354044096</v>
      </c>
      <c r="C101" s="94">
        <v>2036.0833926930625</v>
      </c>
      <c r="D101" s="94">
        <v>3933.8457971761782</v>
      </c>
      <c r="E101" s="94">
        <v>1978.0443427113471</v>
      </c>
      <c r="F101" s="94">
        <v>1955.8014544648313</v>
      </c>
      <c r="G101" s="94">
        <v>1955.8014544648313</v>
      </c>
      <c r="H101" s="94">
        <v>6632.9279186785925</v>
      </c>
      <c r="I101" s="94">
        <v>1974.9580593609271</v>
      </c>
      <c r="J101" s="94">
        <v>4657.9698593176654</v>
      </c>
      <c r="K101" s="94">
        <v>1919.9132688598306</v>
      </c>
      <c r="L101" s="94">
        <v>2738.0565904578352</v>
      </c>
      <c r="M101" s="94">
        <v>1524.6941732641915</v>
      </c>
      <c r="N101" s="94">
        <v>1213.3624171936438</v>
      </c>
      <c r="O101" s="94">
        <v>1213.3624171936438</v>
      </c>
      <c r="P101" s="179">
        <v>2950.7438415607508</v>
      </c>
      <c r="Q101" s="179">
        <v>1220.0434619766684</v>
      </c>
      <c r="R101" s="212">
        <v>1730.7003795840824</v>
      </c>
      <c r="S101" s="213">
        <v>864.2299287542246</v>
      </c>
      <c r="T101" s="179">
        <v>866.4704508298579</v>
      </c>
      <c r="U101" s="179">
        <v>465.07460134704968</v>
      </c>
      <c r="V101" s="179"/>
      <c r="W101" s="179"/>
      <c r="X101" s="255"/>
      <c r="Y101" s="179"/>
      <c r="Z101" s="94"/>
      <c r="AA101" s="179"/>
      <c r="AB101" s="94"/>
      <c r="AC101" s="179"/>
      <c r="AD101" s="94"/>
      <c r="AE101" s="179"/>
      <c r="AF101" s="136"/>
      <c r="AG101" s="191"/>
      <c r="AH101" s="94"/>
      <c r="AI101" s="179"/>
      <c r="AJ101" s="94"/>
      <c r="AK101" s="179"/>
      <c r="AL101" s="94"/>
      <c r="AM101" s="179"/>
      <c r="AN101" s="94"/>
      <c r="AO101" s="179"/>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82"/>
      <c r="BU101" s="94"/>
    </row>
    <row r="102" spans="1:73" s="76" customFormat="1" x14ac:dyDescent="0.25">
      <c r="A102" s="76" t="s">
        <v>140</v>
      </c>
      <c r="B102" s="91">
        <v>838.52349493525162</v>
      </c>
      <c r="C102" s="91">
        <v>414.9523124005334</v>
      </c>
      <c r="D102" s="91">
        <v>802.04626754529727</v>
      </c>
      <c r="E102" s="91">
        <v>423.57118253471867</v>
      </c>
      <c r="F102" s="91">
        <v>378.47508501057837</v>
      </c>
      <c r="G102" s="91">
        <v>378.47508501057837</v>
      </c>
      <c r="H102" s="91">
        <v>979.6549199625033</v>
      </c>
      <c r="I102" s="91">
        <v>282.84980437934655</v>
      </c>
      <c r="J102" s="91">
        <v>696.8051155831572</v>
      </c>
      <c r="K102" s="91">
        <v>135.73168059660793</v>
      </c>
      <c r="L102" s="91">
        <v>561.07343498654882</v>
      </c>
      <c r="M102" s="91">
        <v>223.08511363772641</v>
      </c>
      <c r="N102" s="91">
        <v>337.98832134882218</v>
      </c>
      <c r="O102" s="91">
        <v>337.98832134882218</v>
      </c>
      <c r="P102" s="173">
        <v>1028.4706820288379</v>
      </c>
      <c r="Q102" s="173">
        <v>146.9492906994958</v>
      </c>
      <c r="R102" s="198">
        <v>881.52139132934235</v>
      </c>
      <c r="S102" s="199">
        <v>141.43494429344651</v>
      </c>
      <c r="T102" s="173">
        <v>740.0864470358955</v>
      </c>
      <c r="U102" s="173">
        <v>383.07088205295031</v>
      </c>
      <c r="V102" s="173"/>
      <c r="W102" s="173"/>
      <c r="X102" s="249"/>
      <c r="Y102" s="173"/>
      <c r="Z102" s="91"/>
      <c r="AA102" s="173"/>
      <c r="AB102" s="91"/>
      <c r="AC102" s="173"/>
      <c r="AD102" s="91"/>
      <c r="AE102" s="173"/>
      <c r="AF102" s="129"/>
      <c r="AG102" s="184"/>
      <c r="AH102" s="91"/>
      <c r="AI102" s="173"/>
      <c r="AJ102" s="91"/>
      <c r="AK102" s="173"/>
      <c r="AL102" s="91"/>
      <c r="AM102" s="173"/>
      <c r="AN102" s="91"/>
      <c r="AO102" s="173"/>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row>
    <row r="103" spans="1:73" s="76" customFormat="1" x14ac:dyDescent="0.25">
      <c r="A103" s="76" t="s">
        <v>123</v>
      </c>
      <c r="B103" s="91">
        <v>169679.52350000001</v>
      </c>
      <c r="C103" s="91">
        <v>170796.408</v>
      </c>
      <c r="D103" s="91">
        <v>167821.64500000002</v>
      </c>
      <c r="E103" s="91">
        <v>168562.639</v>
      </c>
      <c r="F103" s="91">
        <v>167080.65100000001</v>
      </c>
      <c r="G103" s="91">
        <v>167080.65100000001</v>
      </c>
      <c r="H103" s="91">
        <v>158747.663</v>
      </c>
      <c r="I103" s="91">
        <v>166151.69399999999</v>
      </c>
      <c r="J103" s="91">
        <v>156252.53099999999</v>
      </c>
      <c r="K103" s="91">
        <v>163709.94500000001</v>
      </c>
      <c r="L103" s="91">
        <v>152428.65850000002</v>
      </c>
      <c r="M103" s="91">
        <v>157066.03</v>
      </c>
      <c r="N103" s="91">
        <v>147791.28700000001</v>
      </c>
      <c r="O103" s="91">
        <v>147791.28700000001</v>
      </c>
      <c r="P103" s="173">
        <v>142602.24900000001</v>
      </c>
      <c r="Q103" s="173">
        <v>146560.21</v>
      </c>
      <c r="R103" s="198">
        <v>141268.43</v>
      </c>
      <c r="S103" s="199">
        <v>144104.18100000001</v>
      </c>
      <c r="T103" s="173">
        <v>139820.361</v>
      </c>
      <c r="U103" s="173">
        <v>141031.897</v>
      </c>
      <c r="V103" s="173"/>
      <c r="W103" s="173"/>
      <c r="X103" s="249"/>
      <c r="Y103" s="173"/>
      <c r="Z103" s="91"/>
      <c r="AA103" s="173"/>
      <c r="AB103" s="91"/>
      <c r="AC103" s="173"/>
      <c r="AD103" s="91"/>
      <c r="AE103" s="173"/>
      <c r="AF103" s="129"/>
      <c r="AG103" s="184"/>
      <c r="AH103" s="91"/>
      <c r="AI103" s="173"/>
      <c r="AJ103" s="91"/>
      <c r="AK103" s="173"/>
      <c r="AL103" s="91"/>
      <c r="AM103" s="173"/>
      <c r="AN103" s="91"/>
      <c r="AO103" s="173"/>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U103" s="91"/>
    </row>
    <row r="104" spans="1:73" s="106" customFormat="1" ht="15.75" thickBot="1" x14ac:dyDescent="0.3">
      <c r="A104" s="93" t="s">
        <v>141</v>
      </c>
      <c r="B104" s="96">
        <v>6.6011001600380466E-3</v>
      </c>
      <c r="C104" s="96">
        <v>9.6652415966420324E-3</v>
      </c>
      <c r="D104" s="96">
        <v>9.6108355411385991E-3</v>
      </c>
      <c r="E104" s="96">
        <v>1.0106592997146181E-2</v>
      </c>
      <c r="F104" s="96">
        <v>9.1106807680490145E-3</v>
      </c>
      <c r="G104" s="96">
        <v>9.1106807680490145E-3</v>
      </c>
      <c r="H104" s="96">
        <v>6.1711454609728869E-3</v>
      </c>
      <c r="I104" s="96">
        <v>6.7539236423981523E-3</v>
      </c>
      <c r="J104" s="96">
        <v>5.9623090977962501E-3</v>
      </c>
      <c r="K104" s="96">
        <v>3.2893584401576755E-3</v>
      </c>
      <c r="L104" s="96">
        <v>7.5227933303566212E-3</v>
      </c>
      <c r="M104" s="96">
        <v>5.6969157450287326E-3</v>
      </c>
      <c r="N104" s="96">
        <v>9.2747714847297592E-3</v>
      </c>
      <c r="O104" s="96">
        <v>9.2747714847297592E-3</v>
      </c>
      <c r="P104" s="176">
        <v>7.2121631267459034E-3</v>
      </c>
      <c r="Q104" s="176">
        <v>3.8779237359257367E-3</v>
      </c>
      <c r="R104" s="206">
        <v>8.3429176015564523E-3</v>
      </c>
      <c r="S104" s="207">
        <v>3.8939034539236502E-3</v>
      </c>
      <c r="T104" s="176">
        <v>1.0573978450575993E-2</v>
      </c>
      <c r="U104" s="176">
        <v>1.0794649586570131E-2</v>
      </c>
      <c r="V104" s="176"/>
      <c r="W104" s="176"/>
      <c r="X104" s="252"/>
      <c r="Y104" s="176"/>
      <c r="Z104" s="96"/>
      <c r="AA104" s="176"/>
      <c r="AB104" s="96"/>
      <c r="AC104" s="176"/>
      <c r="AD104" s="96"/>
      <c r="AE104" s="176"/>
      <c r="AF104" s="133"/>
      <c r="AG104" s="188"/>
      <c r="AH104" s="96"/>
      <c r="AI104" s="176"/>
      <c r="AJ104" s="96"/>
      <c r="AK104" s="176"/>
      <c r="AL104" s="96"/>
      <c r="AM104" s="176"/>
      <c r="AN104" s="96"/>
      <c r="AO104" s="17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row>
    <row r="105" spans="1:73" x14ac:dyDescent="0.25">
      <c r="A105" s="76"/>
      <c r="C105" s="55"/>
      <c r="D105" s="76"/>
      <c r="E105" s="76"/>
      <c r="F105" s="76"/>
      <c r="G105" s="76"/>
      <c r="H105" s="76"/>
      <c r="I105" s="76"/>
      <c r="J105" s="76"/>
      <c r="K105" s="76"/>
      <c r="L105" s="76"/>
      <c r="M105" s="76"/>
      <c r="N105" s="76"/>
      <c r="O105" s="55"/>
      <c r="P105" s="218"/>
      <c r="Q105" s="218"/>
      <c r="R105" s="208"/>
      <c r="S105" s="209"/>
      <c r="T105" s="177"/>
      <c r="U105" s="177"/>
      <c r="V105" s="177"/>
      <c r="W105" s="177"/>
      <c r="X105" s="253"/>
      <c r="Y105" s="177"/>
      <c r="Z105" s="105"/>
      <c r="AA105" s="177"/>
      <c r="AB105" s="105"/>
      <c r="AC105" s="177"/>
      <c r="AD105" s="105"/>
      <c r="AE105" s="177"/>
      <c r="AF105" s="134"/>
      <c r="AG105" s="189"/>
      <c r="AH105" s="105"/>
      <c r="AI105" s="177"/>
      <c r="AJ105" s="105"/>
      <c r="AK105" s="177"/>
      <c r="AL105" s="105"/>
      <c r="AM105" s="177"/>
      <c r="AN105" s="105"/>
      <c r="AO105" s="177"/>
      <c r="AP105" s="112"/>
      <c r="AQ105" s="112"/>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5"/>
      <c r="BR105" s="105"/>
      <c r="BS105" s="105"/>
      <c r="BT105" s="105"/>
      <c r="BU105" s="105"/>
    </row>
    <row r="106" spans="1:73" x14ac:dyDescent="0.25">
      <c r="A106" s="76"/>
      <c r="C106" s="55"/>
      <c r="D106" s="76"/>
      <c r="E106" s="76"/>
      <c r="F106" s="76"/>
      <c r="G106" s="76"/>
      <c r="H106" s="76"/>
      <c r="I106" s="76"/>
      <c r="J106" s="76"/>
      <c r="K106" s="76"/>
      <c r="L106" s="76"/>
      <c r="M106" s="76"/>
      <c r="N106" s="76"/>
      <c r="O106" s="55"/>
      <c r="Q106" s="168"/>
      <c r="R106" s="204"/>
      <c r="S106" s="205"/>
      <c r="V106" s="168"/>
      <c r="W106" s="168"/>
      <c r="Z106" s="76"/>
      <c r="AA106" s="168"/>
      <c r="AB106" s="76"/>
      <c r="AC106" s="168"/>
      <c r="AD106" s="76"/>
      <c r="AE106" s="168"/>
      <c r="AF106" s="132"/>
      <c r="AG106" s="187"/>
      <c r="AH106" s="76"/>
      <c r="AI106" s="168"/>
      <c r="AJ106" s="76"/>
      <c r="AK106" s="168"/>
      <c r="AL106" s="76"/>
      <c r="AM106" s="168"/>
      <c r="AO106" s="168"/>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row>
    <row r="107" spans="1:73" x14ac:dyDescent="0.25">
      <c r="A107" s="76" t="s">
        <v>124</v>
      </c>
      <c r="B107" s="91">
        <v>1464.9009999999998</v>
      </c>
      <c r="C107" s="91">
        <v>745.11699999999996</v>
      </c>
      <c r="D107" s="91">
        <v>1382.6079999999999</v>
      </c>
      <c r="E107" s="91">
        <v>719.78399999999999</v>
      </c>
      <c r="F107" s="91">
        <v>662.82399999999996</v>
      </c>
      <c r="G107" s="91">
        <v>662.82399999999996</v>
      </c>
      <c r="H107" s="91">
        <v>2461.835</v>
      </c>
      <c r="I107" s="91">
        <v>674.85599999999999</v>
      </c>
      <c r="J107" s="91">
        <v>1786.979</v>
      </c>
      <c r="K107" s="91">
        <v>717.45</v>
      </c>
      <c r="L107" s="91">
        <v>1069.529</v>
      </c>
      <c r="M107" s="91">
        <v>600.221</v>
      </c>
      <c r="N107" s="91">
        <v>469.30799999999999</v>
      </c>
      <c r="O107" s="91">
        <v>469.30799999999999</v>
      </c>
      <c r="P107" s="173">
        <v>1164.7759999999998</v>
      </c>
      <c r="Q107" s="173">
        <v>438.32600000000002</v>
      </c>
      <c r="R107" s="198">
        <v>726.44999999999993</v>
      </c>
      <c r="S107" s="199">
        <v>334.65499999999997</v>
      </c>
      <c r="T107" s="173">
        <v>391.79499999999996</v>
      </c>
      <c r="U107" s="173">
        <v>212.011</v>
      </c>
      <c r="V107" s="173"/>
      <c r="W107" s="173"/>
      <c r="X107" s="249"/>
      <c r="Y107" s="173"/>
      <c r="Z107" s="91"/>
      <c r="AA107" s="173"/>
      <c r="AB107" s="91"/>
      <c r="AC107" s="173"/>
      <c r="AD107" s="91"/>
      <c r="AE107" s="173"/>
      <c r="AF107" s="129"/>
      <c r="AG107" s="184"/>
      <c r="AH107" s="91"/>
      <c r="AI107" s="173"/>
      <c r="AJ107" s="91"/>
      <c r="AK107" s="173"/>
      <c r="AL107" s="91"/>
      <c r="AM107" s="173"/>
      <c r="AN107" s="91"/>
      <c r="AO107" s="173"/>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76"/>
      <c r="BU107" s="91"/>
    </row>
    <row r="108" spans="1:73" x14ac:dyDescent="0.25">
      <c r="A108" s="82" t="s">
        <v>120</v>
      </c>
      <c r="B108" s="94">
        <v>1590.344934842698</v>
      </c>
      <c r="C108" s="94">
        <v>812.25597520389749</v>
      </c>
      <c r="D108" s="94">
        <v>1513.6503316041908</v>
      </c>
      <c r="E108" s="94">
        <v>778.08895963880059</v>
      </c>
      <c r="F108" s="94">
        <v>735.56137196539032</v>
      </c>
      <c r="G108" s="94">
        <v>735.56137196539032</v>
      </c>
      <c r="H108" s="94">
        <v>2774.3252547910961</v>
      </c>
      <c r="I108" s="94">
        <v>779.37705705764506</v>
      </c>
      <c r="J108" s="94">
        <v>1994.948197733451</v>
      </c>
      <c r="K108" s="94">
        <v>824.51394369203194</v>
      </c>
      <c r="L108" s="94">
        <v>1170.4342540414191</v>
      </c>
      <c r="M108" s="94">
        <v>662.04830118136431</v>
      </c>
      <c r="N108" s="94">
        <v>508.38595286005489</v>
      </c>
      <c r="O108" s="94">
        <v>508.38595286005489</v>
      </c>
      <c r="P108" s="179">
        <v>1267.8361298024051</v>
      </c>
      <c r="Q108" s="179">
        <v>513.95190305781705</v>
      </c>
      <c r="R108" s="212">
        <v>753.8842267445882</v>
      </c>
      <c r="S108" s="213">
        <v>378.52230166539181</v>
      </c>
      <c r="T108" s="179">
        <v>375.36192507919645</v>
      </c>
      <c r="U108" s="179">
        <v>203.65176502996357</v>
      </c>
      <c r="V108" s="179"/>
      <c r="W108" s="179"/>
      <c r="X108" s="255"/>
      <c r="Y108" s="179"/>
      <c r="Z108" s="94"/>
      <c r="AA108" s="179"/>
      <c r="AB108" s="94"/>
      <c r="AC108" s="179"/>
      <c r="AD108" s="94"/>
      <c r="AE108" s="179"/>
      <c r="AF108" s="136"/>
      <c r="AG108" s="191"/>
      <c r="AH108" s="94"/>
      <c r="AI108" s="179"/>
      <c r="AJ108" s="94"/>
      <c r="AK108" s="179"/>
      <c r="AL108" s="94"/>
      <c r="AM108" s="179"/>
      <c r="AN108" s="94"/>
      <c r="AO108" s="179"/>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82"/>
      <c r="BU108" s="94"/>
    </row>
    <row r="109" spans="1:73" x14ac:dyDescent="0.25">
      <c r="A109" s="76" t="s">
        <v>139</v>
      </c>
      <c r="B109" s="91">
        <v>125.44393484269813</v>
      </c>
      <c r="C109" s="91">
        <v>67.13897520389753</v>
      </c>
      <c r="D109" s="91">
        <v>131.04233160419085</v>
      </c>
      <c r="E109" s="91">
        <v>58.304959638800597</v>
      </c>
      <c r="F109" s="91">
        <v>72.737371965390366</v>
      </c>
      <c r="G109" s="91">
        <v>72.737371965390366</v>
      </c>
      <c r="H109" s="91">
        <v>312.49025479109605</v>
      </c>
      <c r="I109" s="91">
        <v>104.52105705764507</v>
      </c>
      <c r="J109" s="91">
        <v>207.96919773345098</v>
      </c>
      <c r="K109" s="91">
        <v>107.0639436920319</v>
      </c>
      <c r="L109" s="91">
        <v>100.90525404141908</v>
      </c>
      <c r="M109" s="91">
        <v>61.827301181364305</v>
      </c>
      <c r="N109" s="91">
        <v>39.077952860054893</v>
      </c>
      <c r="O109" s="91">
        <v>39.077952860054893</v>
      </c>
      <c r="P109" s="173">
        <v>103.0601298024053</v>
      </c>
      <c r="Q109" s="173">
        <v>75.625903057817027</v>
      </c>
      <c r="R109" s="198">
        <v>27.434226744588273</v>
      </c>
      <c r="S109" s="199">
        <v>43.867301665391835</v>
      </c>
      <c r="T109" s="173">
        <v>-16.433074920803506</v>
      </c>
      <c r="U109" s="173">
        <v>-8.3592349700364252</v>
      </c>
      <c r="V109" s="173"/>
      <c r="W109" s="173"/>
      <c r="X109" s="249"/>
      <c r="Y109" s="173"/>
      <c r="Z109" s="91"/>
      <c r="AA109" s="173"/>
      <c r="AB109" s="91"/>
      <c r="AC109" s="173"/>
      <c r="AD109" s="91"/>
      <c r="AE109" s="173"/>
      <c r="AF109" s="129"/>
      <c r="AG109" s="184"/>
      <c r="AH109" s="91"/>
      <c r="AI109" s="173"/>
      <c r="AJ109" s="91"/>
      <c r="AK109" s="173"/>
      <c r="AL109" s="91"/>
      <c r="AM109" s="173"/>
      <c r="AN109" s="91"/>
      <c r="AO109" s="173"/>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row>
    <row r="110" spans="1:73" x14ac:dyDescent="0.25">
      <c r="A110" s="76" t="s">
        <v>125</v>
      </c>
      <c r="B110" s="91">
        <v>67221.088500000013</v>
      </c>
      <c r="C110" s="91">
        <v>68135.914000000004</v>
      </c>
      <c r="D110" s="91">
        <v>64571.983500000002</v>
      </c>
      <c r="E110" s="91">
        <v>66306.263000000006</v>
      </c>
      <c r="F110" s="91">
        <v>62837.703999999998</v>
      </c>
      <c r="G110" s="91">
        <v>62837.703999999998</v>
      </c>
      <c r="H110" s="91">
        <v>67258.240999999995</v>
      </c>
      <c r="I110" s="91">
        <v>65568.388999999996</v>
      </c>
      <c r="J110" s="91">
        <v>67575.406000000003</v>
      </c>
      <c r="K110" s="91">
        <v>70305.849000000002</v>
      </c>
      <c r="L110" s="91">
        <v>65061.868000000002</v>
      </c>
      <c r="M110" s="91">
        <v>68200.758000000002</v>
      </c>
      <c r="N110" s="91">
        <v>61922.978000000003</v>
      </c>
      <c r="O110" s="91">
        <v>61922.978000000003</v>
      </c>
      <c r="P110" s="173">
        <v>61758.358</v>
      </c>
      <c r="Q110" s="173">
        <v>61688.957999999999</v>
      </c>
      <c r="R110" s="198">
        <v>61285.625999999997</v>
      </c>
      <c r="S110" s="199">
        <v>63042.949000000001</v>
      </c>
      <c r="T110" s="173">
        <v>60385.559500000003</v>
      </c>
      <c r="U110" s="173">
        <v>61624.029000000002</v>
      </c>
      <c r="V110" s="173"/>
      <c r="W110" s="173"/>
      <c r="X110" s="249"/>
      <c r="Y110" s="173"/>
      <c r="Z110" s="91"/>
      <c r="AA110" s="173"/>
      <c r="AB110" s="91"/>
      <c r="AC110" s="173"/>
      <c r="AD110" s="91"/>
      <c r="AE110" s="173"/>
      <c r="AF110" s="129"/>
      <c r="AG110" s="184"/>
      <c r="AH110" s="91"/>
      <c r="AI110" s="173"/>
      <c r="AJ110" s="91"/>
      <c r="AK110" s="173"/>
      <c r="AL110" s="91"/>
      <c r="AM110" s="173"/>
      <c r="AN110" s="91"/>
      <c r="AO110" s="173"/>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76"/>
      <c r="BU110" s="91"/>
    </row>
    <row r="111" spans="1:73" s="3" customFormat="1" ht="15.75" thickBot="1" x14ac:dyDescent="0.3">
      <c r="A111" s="93" t="s">
        <v>142</v>
      </c>
      <c r="B111" s="96">
        <v>2.4927266117796163E-3</v>
      </c>
      <c r="C111" s="96">
        <v>3.9200524686052486E-3</v>
      </c>
      <c r="D111" s="96">
        <v>4.0810994884554804E-3</v>
      </c>
      <c r="E111" s="96">
        <v>3.5366382545125733E-3</v>
      </c>
      <c r="F111" s="96">
        <v>4.6556142697581748E-3</v>
      </c>
      <c r="G111" s="96">
        <v>4.6556142697581748E-3</v>
      </c>
      <c r="H111" s="96">
        <v>4.5461258894816479E-3</v>
      </c>
      <c r="I111" s="96">
        <v>6.3243269998862414E-3</v>
      </c>
      <c r="J111" s="96">
        <v>4.0147226785095576E-3</v>
      </c>
      <c r="K111" s="96">
        <v>6.0416674466579959E-3</v>
      </c>
      <c r="L111" s="96">
        <v>3.2275304123915607E-3</v>
      </c>
      <c r="M111" s="96">
        <v>3.7361564429761926E-3</v>
      </c>
      <c r="N111" s="96">
        <v>2.6593537962811432E-3</v>
      </c>
      <c r="O111" s="96">
        <v>2.6593537962811432E-3</v>
      </c>
      <c r="P111" s="176">
        <v>1.4687640853794279E-3</v>
      </c>
      <c r="Q111" s="176">
        <v>4.863715645432606E-3</v>
      </c>
      <c r="R111" s="206">
        <v>4.9850022035903595E-4</v>
      </c>
      <c r="S111" s="207">
        <v>2.6606378498010698E-3</v>
      </c>
      <c r="T111" s="176">
        <v>-5.4878221752891333E-4</v>
      </c>
      <c r="U111" s="176">
        <v>-5.4408645700674901E-4</v>
      </c>
      <c r="V111" s="176"/>
      <c r="W111" s="176"/>
      <c r="X111" s="252"/>
      <c r="Y111" s="176"/>
      <c r="Z111" s="96"/>
      <c r="AA111" s="176"/>
      <c r="AB111" s="96"/>
      <c r="AC111" s="176"/>
      <c r="AD111" s="96"/>
      <c r="AE111" s="176"/>
      <c r="AF111" s="133"/>
      <c r="AG111" s="188"/>
      <c r="AH111" s="96"/>
      <c r="AI111" s="176"/>
      <c r="AJ111" s="96"/>
      <c r="AK111" s="176"/>
      <c r="AL111" s="96"/>
      <c r="AM111" s="176"/>
      <c r="AN111" s="96"/>
      <c r="AO111" s="17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row>
    <row r="112" spans="1:73" x14ac:dyDescent="0.25">
      <c r="A112" s="76"/>
      <c r="C112" s="55"/>
      <c r="D112" s="76"/>
      <c r="E112" s="76"/>
      <c r="F112" s="76"/>
      <c r="G112" s="76"/>
      <c r="H112" s="76"/>
      <c r="I112" s="76"/>
      <c r="J112" s="76"/>
      <c r="K112" s="76"/>
      <c r="L112" s="76"/>
      <c r="M112" s="76"/>
      <c r="N112" s="76"/>
      <c r="O112" s="76"/>
      <c r="P112" s="218"/>
      <c r="Q112" s="218"/>
      <c r="R112" s="208"/>
      <c r="S112" s="209"/>
      <c r="T112" s="177"/>
      <c r="U112" s="177"/>
      <c r="V112" s="177"/>
      <c r="W112" s="177"/>
      <c r="X112" s="253"/>
      <c r="Y112" s="177"/>
      <c r="Z112" s="105"/>
      <c r="AA112" s="177"/>
      <c r="AB112" s="105"/>
      <c r="AC112" s="177"/>
      <c r="AD112" s="105"/>
      <c r="AE112" s="177"/>
      <c r="AF112" s="134"/>
      <c r="AG112" s="189"/>
      <c r="AH112" s="105"/>
      <c r="AI112" s="177"/>
      <c r="AJ112" s="105"/>
      <c r="AK112" s="177"/>
      <c r="AL112" s="105"/>
      <c r="AM112" s="177"/>
      <c r="AN112" s="105"/>
      <c r="AO112" s="177"/>
      <c r="AP112" s="112"/>
      <c r="AQ112" s="112"/>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c r="BT112" s="105"/>
      <c r="BU112" s="105"/>
    </row>
    <row r="113" spans="1:74" x14ac:dyDescent="0.25">
      <c r="A113" s="76"/>
      <c r="C113" s="55"/>
      <c r="D113" s="76"/>
      <c r="E113" s="76"/>
      <c r="F113" s="76"/>
      <c r="G113" s="76"/>
      <c r="H113" s="76"/>
      <c r="I113" s="76"/>
      <c r="J113" s="76"/>
      <c r="K113" s="76"/>
      <c r="L113" s="76"/>
      <c r="M113" s="76"/>
      <c r="N113" s="76"/>
      <c r="O113" s="76"/>
      <c r="Q113" s="168"/>
      <c r="R113" s="204"/>
      <c r="S113" s="205"/>
      <c r="V113" s="168"/>
      <c r="W113" s="168"/>
      <c r="Z113" s="76"/>
      <c r="AA113" s="168"/>
      <c r="AB113" s="76"/>
      <c r="AC113" s="168"/>
      <c r="AD113" s="76"/>
      <c r="AE113" s="168"/>
      <c r="AF113" s="132"/>
      <c r="AG113" s="187"/>
      <c r="AH113" s="76"/>
      <c r="AI113" s="168"/>
      <c r="AJ113" s="76"/>
      <c r="AK113" s="168"/>
      <c r="AL113" s="76"/>
      <c r="AM113" s="168"/>
      <c r="AO113" s="168"/>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c r="BT113" s="76"/>
      <c r="BU113" s="76"/>
    </row>
    <row r="114" spans="1:74" x14ac:dyDescent="0.25">
      <c r="A114" s="76" t="s">
        <v>126</v>
      </c>
      <c r="B114" s="91">
        <v>1011.4359999999999</v>
      </c>
      <c r="C114" s="91">
        <v>518.68299999999999</v>
      </c>
      <c r="D114" s="91">
        <v>948.74599999999998</v>
      </c>
      <c r="E114" s="91">
        <v>492.75299999999999</v>
      </c>
      <c r="F114" s="91">
        <v>455.99299999999999</v>
      </c>
      <c r="G114" s="91">
        <v>455.99299999999999</v>
      </c>
      <c r="H114" s="91">
        <v>1208.309</v>
      </c>
      <c r="I114" s="91">
        <v>416.11399999999998</v>
      </c>
      <c r="J114" s="91">
        <v>792.19499999999994</v>
      </c>
      <c r="K114" s="91">
        <v>331.173</v>
      </c>
      <c r="L114" s="91">
        <v>461.02199999999999</v>
      </c>
      <c r="M114" s="91">
        <v>254.751</v>
      </c>
      <c r="N114" s="91">
        <v>206.27099999999999</v>
      </c>
      <c r="O114" s="91">
        <v>206.27099999999999</v>
      </c>
      <c r="P114" s="173">
        <v>381.822</v>
      </c>
      <c r="Q114" s="173">
        <v>154.042</v>
      </c>
      <c r="R114" s="198">
        <v>227.78</v>
      </c>
      <c r="S114" s="199">
        <v>97.375</v>
      </c>
      <c r="T114" s="173">
        <v>130.405</v>
      </c>
      <c r="U114" s="173">
        <v>73.037999999999997</v>
      </c>
      <c r="V114" s="173"/>
      <c r="W114" s="173"/>
      <c r="X114" s="249"/>
      <c r="Y114" s="173"/>
      <c r="Z114" s="91"/>
      <c r="AA114" s="173"/>
      <c r="AB114" s="91"/>
      <c r="AC114" s="173"/>
      <c r="AD114" s="91"/>
      <c r="AE114" s="173"/>
      <c r="AF114" s="129"/>
      <c r="AG114" s="184"/>
      <c r="AH114" s="91"/>
      <c r="AI114" s="173"/>
      <c r="AJ114" s="91"/>
      <c r="AK114" s="173"/>
      <c r="AL114" s="91"/>
      <c r="AM114" s="173"/>
      <c r="AN114" s="91"/>
      <c r="AO114" s="173"/>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76"/>
      <c r="BU114" s="91"/>
    </row>
    <row r="115" spans="1:74" x14ac:dyDescent="0.25">
      <c r="A115" s="82" t="s">
        <v>120</v>
      </c>
      <c r="B115" s="94">
        <v>1595.772123160388</v>
      </c>
      <c r="C115" s="94">
        <v>815.73689270851355</v>
      </c>
      <c r="D115" s="94">
        <v>1539.066128425658</v>
      </c>
      <c r="E115" s="94">
        <v>780.03523045187444</v>
      </c>
      <c r="F115" s="94">
        <v>759.03089797378368</v>
      </c>
      <c r="G115" s="94">
        <v>759.03089797378368</v>
      </c>
      <c r="H115" s="94">
        <v>2548.4813397776556</v>
      </c>
      <c r="I115" s="94">
        <v>762.70519333630921</v>
      </c>
      <c r="J115" s="94">
        <v>1785.7761464413466</v>
      </c>
      <c r="K115" s="94">
        <v>744.75445017224229</v>
      </c>
      <c r="L115" s="94">
        <v>1041.0216962691043</v>
      </c>
      <c r="M115" s="94">
        <v>586.1392399740904</v>
      </c>
      <c r="N115" s="94">
        <v>454.88245629501375</v>
      </c>
      <c r="O115" s="94">
        <v>454.88245629501375</v>
      </c>
      <c r="P115" s="179">
        <v>1111.922374949346</v>
      </c>
      <c r="Q115" s="179">
        <v>455.69721600309703</v>
      </c>
      <c r="R115" s="212">
        <v>656.22515894624894</v>
      </c>
      <c r="S115" s="213">
        <v>330.19797033087121</v>
      </c>
      <c r="T115" s="179">
        <v>326.02718861537778</v>
      </c>
      <c r="U115" s="179">
        <v>176.1375864384874</v>
      </c>
      <c r="V115" s="179"/>
      <c r="W115" s="179"/>
      <c r="X115" s="255"/>
      <c r="Y115" s="179"/>
      <c r="Z115" s="94"/>
      <c r="AA115" s="179"/>
      <c r="AB115" s="94"/>
      <c r="AC115" s="179"/>
      <c r="AD115" s="94"/>
      <c r="AE115" s="179"/>
      <c r="AF115" s="136"/>
      <c r="AG115" s="191"/>
      <c r="AH115" s="94"/>
      <c r="AI115" s="179"/>
      <c r="AJ115" s="94"/>
      <c r="AK115" s="179"/>
      <c r="AL115" s="94"/>
      <c r="AM115" s="179"/>
      <c r="AN115" s="94"/>
      <c r="AO115" s="179"/>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58"/>
      <c r="BU115" s="94"/>
    </row>
    <row r="116" spans="1:74" x14ac:dyDescent="0.25">
      <c r="A116" s="76" t="s">
        <v>127</v>
      </c>
      <c r="B116" s="91">
        <v>584.33612316038807</v>
      </c>
      <c r="C116" s="91">
        <v>297.05389270851356</v>
      </c>
      <c r="D116" s="91">
        <v>590.32012842565803</v>
      </c>
      <c r="E116" s="91">
        <v>287.28223045187445</v>
      </c>
      <c r="F116" s="91">
        <v>303.03789797378369</v>
      </c>
      <c r="G116" s="91">
        <v>303.03789797378369</v>
      </c>
      <c r="H116" s="91">
        <v>1340.1723397776557</v>
      </c>
      <c r="I116" s="91">
        <v>346.59119333630923</v>
      </c>
      <c r="J116" s="91">
        <v>993.58114644134662</v>
      </c>
      <c r="K116" s="91">
        <v>413.58145017224228</v>
      </c>
      <c r="L116" s="91">
        <v>579.99969626910433</v>
      </c>
      <c r="M116" s="91">
        <v>331.38823997409042</v>
      </c>
      <c r="N116" s="91">
        <v>248.61145629501377</v>
      </c>
      <c r="O116" s="91">
        <v>248.61145629501377</v>
      </c>
      <c r="P116" s="173">
        <v>730.10037494934602</v>
      </c>
      <c r="Q116" s="173">
        <v>301.65521600309705</v>
      </c>
      <c r="R116" s="198">
        <v>428.44515894624897</v>
      </c>
      <c r="S116" s="199">
        <v>232.82297033087121</v>
      </c>
      <c r="T116" s="173">
        <v>195.62218861537778</v>
      </c>
      <c r="U116" s="173">
        <v>103.09958643848741</v>
      </c>
      <c r="V116" s="173"/>
      <c r="W116" s="173"/>
      <c r="X116" s="249"/>
      <c r="Y116" s="173"/>
      <c r="Z116" s="91"/>
      <c r="AA116" s="173"/>
      <c r="AB116" s="91"/>
      <c r="AC116" s="173"/>
      <c r="AD116" s="91"/>
      <c r="AE116" s="173"/>
      <c r="AF116" s="129"/>
      <c r="AG116" s="184"/>
      <c r="AH116" s="91"/>
      <c r="AI116" s="173"/>
      <c r="AJ116" s="91"/>
      <c r="AK116" s="173"/>
      <c r="AL116" s="91"/>
      <c r="AM116" s="173"/>
      <c r="AN116" s="91"/>
      <c r="AO116" s="173"/>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row>
    <row r="117" spans="1:74" x14ac:dyDescent="0.25">
      <c r="A117" s="76" t="s">
        <v>128</v>
      </c>
      <c r="B117" s="91">
        <v>67450.013999999996</v>
      </c>
      <c r="C117" s="91">
        <v>68427.91</v>
      </c>
      <c r="D117" s="91">
        <v>65657.391000000003</v>
      </c>
      <c r="E117" s="91">
        <v>66472.118000000002</v>
      </c>
      <c r="F117" s="91">
        <v>64842.663999999997</v>
      </c>
      <c r="G117" s="91">
        <v>64842.663999999997</v>
      </c>
      <c r="H117" s="91">
        <v>60900.667000000001</v>
      </c>
      <c r="I117" s="91">
        <v>64165.798000000003</v>
      </c>
      <c r="J117" s="91">
        <v>59800.33</v>
      </c>
      <c r="K117" s="91">
        <v>63504.800999999999</v>
      </c>
      <c r="L117" s="91">
        <v>57893.544999999998</v>
      </c>
      <c r="M117" s="91">
        <v>60381.002999999997</v>
      </c>
      <c r="N117" s="91">
        <v>55406.087</v>
      </c>
      <c r="O117" s="91">
        <v>55406.087</v>
      </c>
      <c r="P117" s="173">
        <v>53667.175999999999</v>
      </c>
      <c r="Q117" s="173">
        <v>54696.726000000002</v>
      </c>
      <c r="R117" s="198">
        <v>53329.222000000002</v>
      </c>
      <c r="S117" s="199">
        <v>54994.523999999998</v>
      </c>
      <c r="T117" s="173">
        <v>52464.589</v>
      </c>
      <c r="U117" s="173">
        <v>53298.373</v>
      </c>
      <c r="V117" s="173"/>
      <c r="W117" s="173"/>
      <c r="X117" s="249"/>
      <c r="Y117" s="173"/>
      <c r="Z117" s="91"/>
      <c r="AA117" s="173"/>
      <c r="AB117" s="91"/>
      <c r="AC117" s="173"/>
      <c r="AD117" s="91"/>
      <c r="AE117" s="173"/>
      <c r="AF117" s="129"/>
      <c r="AG117" s="184"/>
      <c r="AH117" s="91"/>
      <c r="AI117" s="173"/>
      <c r="AJ117" s="91"/>
      <c r="AK117" s="173"/>
      <c r="AL117" s="91"/>
      <c r="AM117" s="173"/>
      <c r="AN117" s="91"/>
      <c r="AO117" s="173"/>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55"/>
      <c r="BU117" s="91"/>
    </row>
    <row r="118" spans="1:74" s="3" customFormat="1" ht="15.75" thickBot="1" x14ac:dyDescent="0.3">
      <c r="A118" s="93" t="s">
        <v>143</v>
      </c>
      <c r="B118" s="96">
        <v>1.1572074295976205E-2</v>
      </c>
      <c r="C118" s="96">
        <v>1.7270115038064204E-2</v>
      </c>
      <c r="D118" s="96">
        <v>1.8080634535563862E-2</v>
      </c>
      <c r="E118" s="96">
        <v>1.7382368002509929E-2</v>
      </c>
      <c r="F118" s="96">
        <v>1.8796448052735407E-2</v>
      </c>
      <c r="G118" s="96">
        <v>1.8796448052735407E-2</v>
      </c>
      <c r="H118" s="96">
        <v>2.1905872936952491E-2</v>
      </c>
      <c r="I118" s="96">
        <v>2.1429841589533562E-2</v>
      </c>
      <c r="J118" s="96">
        <v>2.211416425796817E-2</v>
      </c>
      <c r="K118" s="96">
        <v>2.5838037805250624E-2</v>
      </c>
      <c r="L118" s="96">
        <v>2.0102816171863432E-2</v>
      </c>
      <c r="M118" s="96">
        <v>2.201345659837857E-2</v>
      </c>
      <c r="N118" s="96">
        <v>1.8197595739832706E-2</v>
      </c>
      <c r="O118" s="96">
        <v>1.8197595739832706E-2</v>
      </c>
      <c r="P118" s="176">
        <v>1.3404225699324033E-2</v>
      </c>
      <c r="Q118" s="176">
        <v>2.188036411689161E-2</v>
      </c>
      <c r="R118" s="206">
        <v>1.0641383178531057E-2</v>
      </c>
      <c r="S118" s="207">
        <v>1.6696214618443294E-2</v>
      </c>
      <c r="T118" s="176">
        <v>7.5191046278497969E-3</v>
      </c>
      <c r="U118" s="176">
        <v>7.7587979701047288E-3</v>
      </c>
      <c r="V118" s="176"/>
      <c r="W118" s="176"/>
      <c r="X118" s="252"/>
      <c r="Y118" s="176"/>
      <c r="Z118" s="96"/>
      <c r="AA118" s="176"/>
      <c r="AB118" s="96"/>
      <c r="AC118" s="176"/>
      <c r="AD118" s="96"/>
      <c r="AE118" s="176"/>
      <c r="AF118" s="133"/>
      <c r="AG118" s="188"/>
      <c r="AH118" s="96"/>
      <c r="AI118" s="176"/>
      <c r="AJ118" s="96"/>
      <c r="AK118" s="176"/>
      <c r="AL118" s="96"/>
      <c r="AM118" s="176"/>
      <c r="AN118" s="96"/>
      <c r="AO118" s="17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row>
    <row r="119" spans="1:74" x14ac:dyDescent="0.25">
      <c r="A119" s="76"/>
      <c r="B119" s="180"/>
      <c r="C119" s="180"/>
      <c r="D119" s="180"/>
      <c r="E119" s="180"/>
      <c r="F119" s="180"/>
      <c r="G119" s="180"/>
      <c r="H119" s="180"/>
      <c r="I119" s="180"/>
      <c r="J119" s="180"/>
      <c r="K119" s="180"/>
      <c r="L119" s="180"/>
      <c r="M119" s="180"/>
      <c r="N119" s="177"/>
      <c r="O119" s="180"/>
      <c r="P119" s="177"/>
      <c r="Q119" s="180"/>
      <c r="R119" s="112"/>
      <c r="S119" s="180"/>
      <c r="T119" s="177"/>
      <c r="U119" s="177"/>
      <c r="V119" s="180"/>
      <c r="W119" s="180"/>
      <c r="X119" s="253"/>
      <c r="Y119" s="177"/>
      <c r="Z119" s="112"/>
      <c r="AA119" s="180"/>
      <c r="AB119" s="112"/>
      <c r="AC119" s="180"/>
      <c r="AD119" s="112"/>
      <c r="AE119" s="180"/>
      <c r="AF119" s="112"/>
      <c r="AG119" s="180"/>
      <c r="AH119" s="112"/>
      <c r="AI119" s="180"/>
      <c r="AJ119" s="112"/>
      <c r="AK119" s="180"/>
      <c r="AL119" s="112"/>
      <c r="AM119" s="180"/>
      <c r="AN119" s="105"/>
      <c r="AO119" s="180"/>
      <c r="AP119" s="112"/>
      <c r="AQ119" s="112"/>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5"/>
      <c r="BR119" s="105"/>
      <c r="BS119" s="105"/>
      <c r="BT119" s="105"/>
      <c r="BU119" s="105"/>
      <c r="BV119" s="76"/>
    </row>
    <row r="120" spans="1:74" x14ac:dyDescent="0.25">
      <c r="B120" s="145"/>
      <c r="F120" s="145"/>
      <c r="H120" s="145"/>
      <c r="J120" s="145"/>
      <c r="AS120" s="76"/>
    </row>
    <row r="121" spans="1:74" x14ac:dyDescent="0.25">
      <c r="B121" s="145"/>
      <c r="F121" s="145"/>
      <c r="H121" s="145"/>
      <c r="J121" s="145"/>
    </row>
    <row r="122" spans="1:74" x14ac:dyDescent="0.25">
      <c r="B122" s="145"/>
      <c r="F122" s="145"/>
      <c r="H122" s="145"/>
      <c r="J122" s="145"/>
    </row>
    <row r="123" spans="1:74" x14ac:dyDescent="0.25">
      <c r="B123" s="145"/>
      <c r="F123" s="145"/>
      <c r="H123" s="145"/>
      <c r="J123" s="145"/>
    </row>
    <row r="124" spans="1:74" x14ac:dyDescent="0.25">
      <c r="B124" s="145"/>
      <c r="F124" s="145"/>
      <c r="H124" s="145"/>
      <c r="J124" s="145"/>
    </row>
    <row r="125" spans="1:74" x14ac:dyDescent="0.25">
      <c r="B125" s="145"/>
      <c r="F125" s="145"/>
      <c r="H125" s="145"/>
      <c r="J125" s="145"/>
    </row>
    <row r="126" spans="1:74" x14ac:dyDescent="0.25">
      <c r="B126" s="145"/>
      <c r="F126" s="145"/>
      <c r="H126" s="145"/>
      <c r="J126" s="145"/>
    </row>
  </sheetData>
  <pageMargins left="0.70866141732283472" right="0.70866141732283472" top="0.74803149606299213" bottom="0.74803149606299213" header="0.31496062992125984" footer="0.31496062992125984"/>
  <pageSetup paperSize="9" scale="1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
  <sheetViews>
    <sheetView topLeftCell="A18" workbookViewId="0">
      <selection activeCell="A3" sqref="A3:B3"/>
    </sheetView>
  </sheetViews>
  <sheetFormatPr baseColWidth="10" defaultColWidth="11.42578125" defaultRowHeight="15" x14ac:dyDescent="0.25"/>
  <cols>
    <col min="1" max="1" width="54.85546875" customWidth="1"/>
    <col min="2" max="2" width="112.140625" customWidth="1"/>
  </cols>
  <sheetData>
    <row r="1" spans="1:3" ht="18.75" x14ac:dyDescent="0.3">
      <c r="A1" s="7" t="s">
        <v>100</v>
      </c>
    </row>
    <row r="2" spans="1:3" ht="68.25" customHeight="1" x14ac:dyDescent="0.25">
      <c r="A2" s="262" t="s">
        <v>239</v>
      </c>
      <c r="B2" s="262"/>
      <c r="C2" s="1"/>
    </row>
    <row r="3" spans="1:3" ht="54" customHeight="1" x14ac:dyDescent="0.25">
      <c r="A3" s="262" t="s">
        <v>129</v>
      </c>
      <c r="B3" s="262"/>
      <c r="C3" s="1"/>
    </row>
    <row r="4" spans="1:3" ht="24" customHeight="1" thickBot="1" x14ac:dyDescent="0.3"/>
    <row r="5" spans="1:3" ht="30.75" thickBot="1" x14ac:dyDescent="0.3">
      <c r="A5" s="46" t="s">
        <v>91</v>
      </c>
      <c r="B5" s="44" t="s">
        <v>92</v>
      </c>
    </row>
    <row r="6" spans="1:3" ht="71.25" customHeight="1" x14ac:dyDescent="0.25">
      <c r="A6" s="40" t="s">
        <v>113</v>
      </c>
      <c r="B6" s="41" t="s">
        <v>132</v>
      </c>
    </row>
    <row r="7" spans="1:3" ht="54.75" customHeight="1" x14ac:dyDescent="0.25">
      <c r="A7" s="97" t="s">
        <v>93</v>
      </c>
      <c r="B7" s="98" t="s">
        <v>94</v>
      </c>
    </row>
    <row r="8" spans="1:3" ht="54.75" customHeight="1" x14ac:dyDescent="0.25">
      <c r="A8" s="97" t="s">
        <v>95</v>
      </c>
      <c r="B8" s="109" t="s">
        <v>173</v>
      </c>
    </row>
    <row r="9" spans="1:3" ht="47.25" customHeight="1" x14ac:dyDescent="0.25">
      <c r="A9" s="97" t="s">
        <v>133</v>
      </c>
      <c r="B9" s="98" t="s">
        <v>96</v>
      </c>
    </row>
    <row r="10" spans="1:3" ht="52.5" customHeight="1" x14ac:dyDescent="0.25">
      <c r="A10" s="40" t="s">
        <v>114</v>
      </c>
      <c r="B10" s="109" t="s">
        <v>222</v>
      </c>
    </row>
    <row r="11" spans="1:3" ht="54" customHeight="1" x14ac:dyDescent="0.25">
      <c r="A11" s="42" t="s">
        <v>79</v>
      </c>
      <c r="B11" s="98" t="s">
        <v>97</v>
      </c>
    </row>
    <row r="12" spans="1:3" ht="54" customHeight="1" x14ac:dyDescent="0.25">
      <c r="A12" s="42" t="s">
        <v>168</v>
      </c>
      <c r="B12" s="109" t="s">
        <v>169</v>
      </c>
    </row>
    <row r="13" spans="1:3" ht="124.5" customHeight="1" x14ac:dyDescent="0.25">
      <c r="A13" s="42" t="s">
        <v>98</v>
      </c>
      <c r="B13" s="98" t="s">
        <v>130</v>
      </c>
    </row>
    <row r="14" spans="1:3" ht="124.5" customHeight="1" x14ac:dyDescent="0.25">
      <c r="A14" s="42" t="s">
        <v>170</v>
      </c>
      <c r="B14" s="41" t="s">
        <v>146</v>
      </c>
    </row>
    <row r="15" spans="1:3" ht="66" customHeight="1" x14ac:dyDescent="0.25">
      <c r="A15" s="42" t="s">
        <v>236</v>
      </c>
      <c r="B15" s="98" t="s">
        <v>235</v>
      </c>
    </row>
    <row r="16" spans="1:3" ht="30" customHeight="1" x14ac:dyDescent="0.25">
      <c r="A16" s="43" t="s">
        <v>191</v>
      </c>
      <c r="B16" s="98"/>
    </row>
    <row r="17" spans="1:2" ht="86.25" customHeight="1" x14ac:dyDescent="0.25">
      <c r="A17" s="40" t="s">
        <v>99</v>
      </c>
      <c r="B17" s="98" t="s">
        <v>131</v>
      </c>
    </row>
    <row r="18" spans="1:2" ht="66.75" customHeight="1" x14ac:dyDescent="0.25">
      <c r="A18" s="40" t="s">
        <v>192</v>
      </c>
      <c r="B18" s="143" t="s">
        <v>194</v>
      </c>
    </row>
    <row r="19" spans="1:2" ht="54.75" customHeight="1" thickBot="1" x14ac:dyDescent="0.3">
      <c r="A19" s="99" t="s">
        <v>193</v>
      </c>
      <c r="B19" s="98" t="s">
        <v>195</v>
      </c>
    </row>
    <row r="21" spans="1:2" ht="18.75" x14ac:dyDescent="0.25">
      <c r="A21" s="45"/>
    </row>
    <row r="22" spans="1:2" ht="18.75" x14ac:dyDescent="0.25">
      <c r="A22" s="45"/>
    </row>
    <row r="23" spans="1:2" ht="18.75" x14ac:dyDescent="0.25">
      <c r="A23" s="45"/>
    </row>
  </sheetData>
  <mergeCells count="2">
    <mergeCell ref="A2:B2"/>
    <mergeCell ref="A3:B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120"/>
  <sheetViews>
    <sheetView zoomScale="70" zoomScaleNormal="70" workbookViewId="0">
      <pane xSplit="1" ySplit="1" topLeftCell="B90" activePane="bottomRight" state="frozen"/>
      <selection activeCell="B1" activeCellId="1" sqref="B3 B1:B1048576"/>
      <selection pane="topRight" activeCell="B1" activeCellId="1" sqref="B3 B1:B1048576"/>
      <selection pane="bottomLeft" activeCell="B1" activeCellId="1" sqref="B3 B1:B1048576"/>
      <selection pane="bottomRight" activeCell="C7" sqref="C7"/>
    </sheetView>
  </sheetViews>
  <sheetFormatPr baseColWidth="10" defaultColWidth="11.42578125" defaultRowHeight="15" x14ac:dyDescent="0.25"/>
  <cols>
    <col min="1" max="1" width="67.85546875" customWidth="1"/>
    <col min="2" max="11" width="15" style="76" customWidth="1"/>
    <col min="12" max="13" width="15" style="55" customWidth="1"/>
    <col min="14" max="14" width="15" style="76" customWidth="1"/>
    <col min="15" max="15" width="15" style="55" customWidth="1"/>
    <col min="16" max="19" width="15" style="76" customWidth="1"/>
    <col min="20" max="21" width="15" style="55" customWidth="1"/>
    <col min="22" max="25" width="15" style="76" customWidth="1"/>
    <col min="26" max="37" width="15" style="55" customWidth="1"/>
    <col min="38" max="39" width="15" style="76" customWidth="1"/>
    <col min="40" max="41" width="15" style="55" customWidth="1"/>
    <col min="42" max="42" width="16.140625" style="55" customWidth="1"/>
    <col min="43" max="43" width="15" style="55" customWidth="1"/>
    <col min="44" max="44" width="16.140625" style="55" customWidth="1"/>
    <col min="45" max="45" width="15" style="76" customWidth="1"/>
    <col min="46" max="49" width="15" style="55" customWidth="1"/>
    <col min="50" max="50" width="16.140625" style="55" customWidth="1"/>
    <col min="51" max="51" width="15" style="55" customWidth="1"/>
    <col min="52" max="52" width="16.140625" customWidth="1"/>
    <col min="53" max="53" width="15" customWidth="1"/>
    <col min="54" max="54" width="16.140625" customWidth="1"/>
    <col min="55" max="55" width="15" customWidth="1"/>
    <col min="56" max="56" width="16.140625" customWidth="1"/>
    <col min="57" max="57" width="15" customWidth="1"/>
    <col min="58" max="58" width="14.5703125" customWidth="1"/>
    <col min="59" max="59" width="16.140625" customWidth="1"/>
    <col min="60" max="60" width="14" customWidth="1"/>
    <col min="61" max="61" width="15.5703125" customWidth="1"/>
    <col min="62" max="64" width="15" customWidth="1"/>
    <col min="65" max="65" width="16.140625" customWidth="1"/>
    <col min="66" max="66" width="17.85546875" bestFit="1" customWidth="1"/>
    <col min="67" max="67" width="13" customWidth="1"/>
    <col min="68" max="68" width="17.85546875" bestFit="1" customWidth="1"/>
    <col min="69" max="69" width="13.7109375" customWidth="1"/>
    <col min="70" max="70" width="14.28515625" customWidth="1"/>
    <col min="71" max="71" width="13.42578125" customWidth="1"/>
    <col min="72" max="72" width="13.7109375" customWidth="1"/>
    <col min="73" max="73" width="14" customWidth="1"/>
  </cols>
  <sheetData>
    <row r="1" spans="1:73" s="28" customFormat="1" ht="32.25" customHeight="1" x14ac:dyDescent="0.25">
      <c r="A1" s="28" t="s">
        <v>52</v>
      </c>
      <c r="B1" s="79" t="s">
        <v>241</v>
      </c>
      <c r="C1" s="79" t="s">
        <v>242</v>
      </c>
      <c r="D1" s="79" t="s">
        <v>232</v>
      </c>
      <c r="E1" s="79" t="s">
        <v>233</v>
      </c>
      <c r="F1" s="79" t="s">
        <v>228</v>
      </c>
      <c r="G1" s="79" t="s">
        <v>229</v>
      </c>
      <c r="H1" s="79" t="s">
        <v>226</v>
      </c>
      <c r="I1" s="79" t="s">
        <v>227</v>
      </c>
      <c r="J1" s="79" t="s">
        <v>219</v>
      </c>
      <c r="K1" s="79" t="s">
        <v>220</v>
      </c>
      <c r="L1" s="79" t="s">
        <v>216</v>
      </c>
      <c r="M1" s="79" t="s">
        <v>217</v>
      </c>
      <c r="N1" s="79" t="s">
        <v>211</v>
      </c>
      <c r="O1" s="79" t="s">
        <v>212</v>
      </c>
      <c r="P1" s="78" t="s">
        <v>209</v>
      </c>
      <c r="Q1" s="79" t="s">
        <v>210</v>
      </c>
      <c r="R1" s="79" t="s">
        <v>206</v>
      </c>
      <c r="S1" s="79" t="s">
        <v>207</v>
      </c>
      <c r="T1" s="79" t="s">
        <v>201</v>
      </c>
      <c r="U1" s="79" t="s">
        <v>202</v>
      </c>
      <c r="V1" s="79"/>
      <c r="W1" s="79"/>
      <c r="X1" s="78"/>
      <c r="Y1" s="79"/>
      <c r="Z1" s="78"/>
      <c r="AA1" s="79"/>
      <c r="AB1" s="78"/>
      <c r="AC1" s="79"/>
      <c r="AD1" s="79"/>
      <c r="AE1" s="79"/>
      <c r="AF1" s="79"/>
      <c r="AG1" s="79"/>
      <c r="AH1" s="78"/>
      <c r="AI1" s="79"/>
      <c r="AJ1" s="78"/>
      <c r="AK1" s="79"/>
      <c r="AL1" s="78"/>
      <c r="AM1" s="79"/>
      <c r="AN1" s="79"/>
      <c r="AO1" s="79"/>
      <c r="AP1" s="78"/>
      <c r="AQ1" s="79"/>
      <c r="AR1" s="29"/>
      <c r="AS1" s="79"/>
      <c r="AT1" s="29"/>
      <c r="AU1" s="30"/>
      <c r="AV1" s="78"/>
      <c r="AW1" s="79"/>
      <c r="AX1" s="78"/>
      <c r="AY1" s="79"/>
      <c r="AZ1" s="29"/>
      <c r="BA1" s="30"/>
      <c r="BB1" s="29"/>
      <c r="BC1" s="30"/>
      <c r="BD1" s="29"/>
      <c r="BE1" s="30"/>
      <c r="BF1" s="29"/>
      <c r="BG1" s="30"/>
      <c r="BH1" s="29"/>
      <c r="BI1" s="30"/>
      <c r="BJ1" s="29"/>
      <c r="BK1" s="30"/>
      <c r="BL1" s="29"/>
      <c r="BM1" s="30"/>
      <c r="BN1" s="29"/>
      <c r="BO1" s="30"/>
      <c r="BP1" s="29"/>
      <c r="BQ1" s="30"/>
      <c r="BR1" s="29"/>
      <c r="BS1" s="30"/>
      <c r="BT1" s="29"/>
    </row>
    <row r="2" spans="1:73" x14ac:dyDescent="0.25">
      <c r="T2" s="76"/>
      <c r="U2" s="76"/>
    </row>
    <row r="3" spans="1:73" x14ac:dyDescent="0.25">
      <c r="A3" s="87"/>
      <c r="T3" s="76"/>
      <c r="U3" s="76"/>
      <c r="AR3" s="76"/>
    </row>
    <row r="4" spans="1:73" x14ac:dyDescent="0.25">
      <c r="A4" s="87" t="s">
        <v>53</v>
      </c>
      <c r="B4" s="15">
        <f>'APM utregning'!B4</f>
        <v>3539.6363619999993</v>
      </c>
      <c r="C4" s="15">
        <f>'APM utregning'!C4</f>
        <v>1441.2408159999995</v>
      </c>
      <c r="D4" s="15">
        <v>2098.3955469999996</v>
      </c>
      <c r="E4" s="15">
        <v>1014.8068440000001</v>
      </c>
      <c r="F4" s="15">
        <v>1083.5887029999997</v>
      </c>
      <c r="G4" s="15">
        <v>1083.5887029999997</v>
      </c>
      <c r="H4" s="15">
        <v>3688.0963759999995</v>
      </c>
      <c r="I4" s="15">
        <v>1246.8886790000001</v>
      </c>
      <c r="J4" s="15">
        <v>2441.2076989999996</v>
      </c>
      <c r="K4" s="15">
        <v>740.35305899999992</v>
      </c>
      <c r="L4" s="15">
        <v>1700.8546390000001</v>
      </c>
      <c r="M4" s="15">
        <v>922.68832600000007</v>
      </c>
      <c r="N4" s="15">
        <v>778.16631400000006</v>
      </c>
      <c r="O4" s="15">
        <v>778.16631400000006</v>
      </c>
      <c r="P4" s="15">
        <v>2784.6953500000004</v>
      </c>
      <c r="Q4" s="15">
        <v>767.93943699999977</v>
      </c>
      <c r="R4" s="15">
        <v>2016.7559120000003</v>
      </c>
      <c r="S4" s="15">
        <v>616.691642</v>
      </c>
      <c r="T4" s="15">
        <v>1400.0642710000002</v>
      </c>
      <c r="U4" s="15">
        <v>702.23904900000002</v>
      </c>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2"/>
      <c r="BE4" s="12"/>
      <c r="BF4" s="15"/>
      <c r="BG4" s="15"/>
      <c r="BH4" s="15"/>
      <c r="BI4" s="15"/>
      <c r="BJ4" s="15"/>
      <c r="BK4" s="15"/>
      <c r="BL4" s="15"/>
      <c r="BM4" s="15"/>
      <c r="BN4" s="15"/>
      <c r="BO4" s="15"/>
      <c r="BP4" s="15"/>
      <c r="BQ4" s="15"/>
      <c r="BR4" s="15"/>
      <c r="BS4" s="15"/>
      <c r="BT4" s="51"/>
      <c r="BU4" s="14"/>
    </row>
    <row r="5" spans="1:73" x14ac:dyDescent="0.25">
      <c r="A5" s="88" t="s">
        <v>54</v>
      </c>
      <c r="B5" s="16">
        <f>'APM utregning'!B5</f>
        <v>102.678827</v>
      </c>
      <c r="C5" s="16">
        <f>'APM utregning'!C5</f>
        <v>32.425166759999989</v>
      </c>
      <c r="D5" s="16">
        <v>70.253660240000016</v>
      </c>
      <c r="E5" s="16">
        <v>28.78890624000001</v>
      </c>
      <c r="F5" s="16">
        <v>48.163599999999995</v>
      </c>
      <c r="G5" s="16">
        <v>48.163599999999995</v>
      </c>
      <c r="H5" s="16">
        <v>124.92645200000001</v>
      </c>
      <c r="I5" s="16">
        <v>39.948907319999989</v>
      </c>
      <c r="J5" s="16">
        <v>86.425699829999999</v>
      </c>
      <c r="K5" s="16">
        <v>26.752130229999988</v>
      </c>
      <c r="L5" s="16">
        <v>59.697861550000013</v>
      </c>
      <c r="M5" s="16">
        <v>25.853075380000018</v>
      </c>
      <c r="N5" s="16">
        <v>-310.45647265999997</v>
      </c>
      <c r="O5" s="16">
        <v>-310.45647265999997</v>
      </c>
      <c r="P5" s="16">
        <v>62.530096179999994</v>
      </c>
      <c r="Q5" s="16">
        <v>17.175146829999996</v>
      </c>
      <c r="R5" s="16">
        <v>45.354949870000013</v>
      </c>
      <c r="S5" s="16">
        <v>12.194962</v>
      </c>
      <c r="T5" s="16">
        <v>33.159987870000009</v>
      </c>
      <c r="U5" s="16">
        <v>12.129771520000009</v>
      </c>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3"/>
      <c r="BE5" s="13"/>
      <c r="BF5" s="16"/>
      <c r="BG5" s="16"/>
      <c r="BH5" s="16"/>
      <c r="BI5" s="16"/>
      <c r="BJ5" s="16"/>
      <c r="BK5" s="16"/>
      <c r="BL5" s="16"/>
      <c r="BM5" s="16"/>
      <c r="BN5" s="16"/>
      <c r="BO5" s="13"/>
      <c r="BP5" s="13"/>
      <c r="BQ5" s="13"/>
      <c r="BR5" s="13"/>
      <c r="BS5" s="13"/>
      <c r="BT5" s="52"/>
      <c r="BU5" s="13"/>
    </row>
    <row r="6" spans="1:73" x14ac:dyDescent="0.25">
      <c r="A6" s="87" t="s">
        <v>55</v>
      </c>
      <c r="B6" s="15">
        <f t="shared" ref="B6:C6" si="0">B4-B5</f>
        <v>3436.9575349999991</v>
      </c>
      <c r="C6" s="15">
        <f t="shared" si="0"/>
        <v>1408.8156492399996</v>
      </c>
      <c r="D6" s="15">
        <v>2028.1418867599996</v>
      </c>
      <c r="E6" s="15">
        <v>986.01793776000011</v>
      </c>
      <c r="F6" s="15">
        <v>1035.4251029999996</v>
      </c>
      <c r="G6" s="15">
        <v>1035.4251029999996</v>
      </c>
      <c r="H6" s="15">
        <v>3563.1699239999994</v>
      </c>
      <c r="I6" s="15">
        <v>1206.9397716800001</v>
      </c>
      <c r="J6" s="15">
        <v>2354.7819991699994</v>
      </c>
      <c r="K6" s="15">
        <v>713.60092876999988</v>
      </c>
      <c r="L6" s="15">
        <v>1641.1567774500002</v>
      </c>
      <c r="M6" s="15">
        <v>896.83525062000001</v>
      </c>
      <c r="N6" s="15">
        <v>1088.62278666</v>
      </c>
      <c r="O6" s="15">
        <v>1088.62278666</v>
      </c>
      <c r="P6" s="15">
        <v>2722.1652538200005</v>
      </c>
      <c r="Q6" s="15">
        <v>750.76429016999975</v>
      </c>
      <c r="R6" s="15">
        <v>1971.4009621300004</v>
      </c>
      <c r="S6" s="15">
        <v>604.49667999999997</v>
      </c>
      <c r="T6" s="15">
        <v>1366.9042831300003</v>
      </c>
      <c r="U6" s="15">
        <v>690.10927748000006</v>
      </c>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row>
    <row r="7" spans="1:73" x14ac:dyDescent="0.25">
      <c r="A7" s="87"/>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53"/>
      <c r="AK7" s="53"/>
      <c r="AL7" s="15"/>
      <c r="AM7" s="15"/>
      <c r="AN7" s="15"/>
      <c r="AO7" s="15"/>
      <c r="AP7" s="15"/>
      <c r="AQ7" s="15"/>
      <c r="AR7" s="15"/>
      <c r="AS7" s="15"/>
      <c r="AT7" s="15"/>
      <c r="AU7" s="15"/>
      <c r="AV7" s="15"/>
      <c r="AW7" s="15"/>
      <c r="AX7" s="15"/>
      <c r="AY7" s="15"/>
      <c r="AZ7" s="15"/>
      <c r="BA7" s="15"/>
      <c r="BB7" s="15"/>
      <c r="BC7" s="15"/>
      <c r="BD7" s="12"/>
      <c r="BE7" s="12"/>
      <c r="BF7" s="15"/>
      <c r="BG7" s="15"/>
      <c r="BH7" s="15"/>
      <c r="BI7" s="15"/>
      <c r="BJ7" s="15"/>
      <c r="BK7" s="15"/>
      <c r="BL7" s="15"/>
      <c r="BM7" s="15"/>
      <c r="BN7" s="15"/>
      <c r="BO7" s="12"/>
      <c r="BP7" s="12"/>
      <c r="BQ7" s="12"/>
      <c r="BR7" s="12"/>
      <c r="BS7" s="12"/>
      <c r="BT7" s="14"/>
      <c r="BU7" s="14"/>
    </row>
    <row r="8" spans="1:73" x14ac:dyDescent="0.25">
      <c r="A8" s="87" t="s">
        <v>56</v>
      </c>
      <c r="B8" s="15">
        <f>'APM utregning'!B8</f>
        <v>29674.462294999998</v>
      </c>
      <c r="C8" s="15">
        <f>'APM utregning'!C8</f>
        <v>29674.462294999998</v>
      </c>
      <c r="D8" s="15">
        <v>27879.217993000002</v>
      </c>
      <c r="E8" s="15">
        <v>27879.217993000002</v>
      </c>
      <c r="F8" s="15">
        <v>27004.457825000001</v>
      </c>
      <c r="G8" s="15">
        <v>27004.457825000001</v>
      </c>
      <c r="H8" s="15">
        <v>28596.668047000006</v>
      </c>
      <c r="I8" s="15">
        <v>28596.668047000006</v>
      </c>
      <c r="J8" s="15">
        <v>27471.058007</v>
      </c>
      <c r="K8" s="15">
        <v>27471.058007</v>
      </c>
      <c r="L8" s="15">
        <v>26974.628883999998</v>
      </c>
      <c r="M8" s="15">
        <v>26974.628883999998</v>
      </c>
      <c r="N8" s="15">
        <v>24092.406427999998</v>
      </c>
      <c r="O8" s="15">
        <v>24092.406427999998</v>
      </c>
      <c r="P8" s="15">
        <v>25008.750738000002</v>
      </c>
      <c r="Q8" s="15">
        <v>25008.750738000002</v>
      </c>
      <c r="R8" s="15">
        <v>23863.273188000006</v>
      </c>
      <c r="S8" s="15">
        <v>23863.273188000006</v>
      </c>
      <c r="T8" s="15">
        <v>22993.458896</v>
      </c>
      <c r="U8" s="15">
        <v>22993.458896</v>
      </c>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2"/>
      <c r="BE8" s="12"/>
      <c r="BF8" s="15"/>
      <c r="BG8" s="15"/>
      <c r="BH8" s="15"/>
      <c r="BI8" s="15"/>
      <c r="BJ8" s="15"/>
      <c r="BK8" s="15"/>
      <c r="BL8" s="15"/>
      <c r="BM8" s="15"/>
      <c r="BN8" s="15"/>
      <c r="BO8" s="12"/>
      <c r="BP8" s="12"/>
      <c r="BQ8" s="12"/>
      <c r="BR8" s="12"/>
      <c r="BS8" s="12"/>
      <c r="BT8" s="12"/>
      <c r="BU8" s="12"/>
    </row>
    <row r="9" spans="1:73" x14ac:dyDescent="0.25">
      <c r="A9" s="88" t="s">
        <v>57</v>
      </c>
      <c r="B9" s="16">
        <f>'APM utregning'!B9</f>
        <v>2095.019953</v>
      </c>
      <c r="C9" s="16">
        <f>'APM utregning'!C9</f>
        <v>2095.019953</v>
      </c>
      <c r="D9" s="16">
        <v>1825.4451200000001</v>
      </c>
      <c r="E9" s="16">
        <v>1825.4451200000001</v>
      </c>
      <c r="F9" s="16">
        <v>1862.0220260000001</v>
      </c>
      <c r="G9" s="16">
        <v>1862.0220260000001</v>
      </c>
      <c r="H9" s="16">
        <v>1903.4880009999999</v>
      </c>
      <c r="I9" s="16">
        <v>1903.4880009999999</v>
      </c>
      <c r="J9" s="16">
        <v>1451.3263010000001</v>
      </c>
      <c r="K9" s="16">
        <v>1451.3263010000001</v>
      </c>
      <c r="L9" s="16">
        <v>1744.0614660000001</v>
      </c>
      <c r="M9" s="16">
        <v>1744.0614660000001</v>
      </c>
      <c r="N9" s="16">
        <v>1658.6592149999999</v>
      </c>
      <c r="O9" s="16">
        <v>1658.6592149999999</v>
      </c>
      <c r="P9" s="16">
        <v>1768.503999</v>
      </c>
      <c r="Q9" s="16">
        <v>1768.503999</v>
      </c>
      <c r="R9" s="16">
        <v>1247.14905</v>
      </c>
      <c r="S9" s="16">
        <v>1247.14905</v>
      </c>
      <c r="T9" s="16">
        <v>1259.344012</v>
      </c>
      <c r="U9" s="16">
        <v>1259.344012</v>
      </c>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3"/>
      <c r="BE9" s="13"/>
      <c r="BF9" s="16"/>
      <c r="BG9" s="16"/>
      <c r="BH9" s="16"/>
      <c r="BI9" s="16"/>
      <c r="BJ9" s="16"/>
      <c r="BK9" s="16"/>
      <c r="BL9" s="16"/>
      <c r="BM9" s="16"/>
      <c r="BN9" s="16"/>
      <c r="BO9" s="16"/>
      <c r="BP9" s="16"/>
      <c r="BQ9" s="16"/>
      <c r="BR9" s="16"/>
      <c r="BS9" s="16"/>
      <c r="BT9" s="16"/>
      <c r="BU9" s="16"/>
    </row>
    <row r="10" spans="1:73" x14ac:dyDescent="0.25">
      <c r="A10" s="87" t="s">
        <v>58</v>
      </c>
      <c r="B10" s="15">
        <f t="shared" ref="B10:C10" si="1">B8-B9</f>
        <v>27579.442341999998</v>
      </c>
      <c r="C10" s="15">
        <f t="shared" si="1"/>
        <v>27579.442341999998</v>
      </c>
      <c r="D10" s="15">
        <v>26053.772873000002</v>
      </c>
      <c r="E10" s="15">
        <v>26053.772873000002</v>
      </c>
      <c r="F10" s="15">
        <v>25142.435799000003</v>
      </c>
      <c r="G10" s="15">
        <v>25142.435799000003</v>
      </c>
      <c r="H10" s="15">
        <v>26693.180046000005</v>
      </c>
      <c r="I10" s="15">
        <v>26693.180046000005</v>
      </c>
      <c r="J10" s="15">
        <v>26019.731705999999</v>
      </c>
      <c r="K10" s="15">
        <v>26019.731705999999</v>
      </c>
      <c r="L10" s="15">
        <v>25230.567417999999</v>
      </c>
      <c r="M10" s="15">
        <v>25230.567417999999</v>
      </c>
      <c r="N10" s="15">
        <v>22433.747212999999</v>
      </c>
      <c r="O10" s="15">
        <v>22433.747212999999</v>
      </c>
      <c r="P10" s="15">
        <v>23240.246739000002</v>
      </c>
      <c r="Q10" s="15">
        <v>23240.246739000002</v>
      </c>
      <c r="R10" s="15">
        <v>22616.124138000006</v>
      </c>
      <c r="S10" s="15">
        <v>22616.124138000006</v>
      </c>
      <c r="T10" s="15">
        <v>21734.114883999999</v>
      </c>
      <c r="U10" s="15">
        <v>21734.114883999999</v>
      </c>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row>
    <row r="11" spans="1:73" x14ac:dyDescent="0.25">
      <c r="A11" s="87"/>
      <c r="B11" s="15"/>
      <c r="C11" s="15"/>
      <c r="D11" s="15"/>
      <c r="E11" s="15"/>
      <c r="F11" s="15"/>
      <c r="G11" s="15"/>
      <c r="H11" s="15"/>
      <c r="I11" s="15"/>
      <c r="J11" s="15"/>
      <c r="K11" s="15"/>
      <c r="L11" s="15"/>
      <c r="M11" s="15"/>
      <c r="N11" s="15"/>
      <c r="O11" s="15"/>
      <c r="P11" s="15"/>
      <c r="Q11" s="15"/>
      <c r="R11" s="15"/>
      <c r="S11" s="15"/>
      <c r="T11" s="53"/>
      <c r="U11" s="53"/>
      <c r="V11" s="15"/>
      <c r="W11" s="15"/>
      <c r="X11" s="15"/>
      <c r="Y11" s="15"/>
      <c r="Z11" s="15"/>
      <c r="AA11" s="15"/>
      <c r="AB11" s="15"/>
      <c r="AC11" s="15"/>
      <c r="AD11" s="15"/>
      <c r="AE11" s="15"/>
      <c r="AF11" s="15"/>
      <c r="AG11" s="15"/>
      <c r="AH11" s="15"/>
      <c r="AI11" s="15"/>
      <c r="AJ11" s="53"/>
      <c r="AK11" s="53"/>
      <c r="AL11" s="15"/>
      <c r="AM11" s="15"/>
      <c r="AN11" s="15"/>
      <c r="AO11" s="15"/>
      <c r="AP11" s="15"/>
      <c r="AQ11" s="15"/>
      <c r="AR11" s="15"/>
      <c r="AS11" s="15"/>
      <c r="AT11" s="15"/>
      <c r="AU11" s="15"/>
      <c r="AV11" s="15"/>
      <c r="AW11" s="15"/>
      <c r="AX11" s="15"/>
      <c r="AY11" s="15"/>
      <c r="AZ11" s="15"/>
      <c r="BA11" s="15"/>
      <c r="BB11" s="15"/>
      <c r="BC11" s="15"/>
      <c r="BD11" s="12"/>
      <c r="BE11" s="12"/>
      <c r="BF11" s="15"/>
      <c r="BG11" s="15"/>
      <c r="BH11" s="15"/>
      <c r="BI11" s="15"/>
      <c r="BJ11" s="15"/>
      <c r="BK11" s="15"/>
      <c r="BL11" s="15"/>
      <c r="BM11" s="15"/>
      <c r="BN11" s="15"/>
      <c r="BO11" s="12"/>
      <c r="BP11" s="12"/>
      <c r="BQ11" s="12"/>
      <c r="BR11" s="12"/>
      <c r="BS11" s="12"/>
      <c r="BT11" s="14"/>
      <c r="BU11" s="14"/>
    </row>
    <row r="12" spans="1:73" x14ac:dyDescent="0.25">
      <c r="A12" s="87" t="s">
        <v>59</v>
      </c>
      <c r="B12" s="15">
        <f>+'APM utregning'!B12</f>
        <v>26367.207765000003</v>
      </c>
      <c r="C12" s="15">
        <f>+'APM utregning'!C12</f>
        <v>26816.607607500002</v>
      </c>
      <c r="D12" s="15">
        <v>25963.129572666669</v>
      </c>
      <c r="E12" s="15">
        <v>25598.104336000004</v>
      </c>
      <c r="F12" s="15">
        <v>25917.807922500004</v>
      </c>
      <c r="G12" s="15">
        <v>25917.807922500004</v>
      </c>
      <c r="H12" s="15">
        <v>24723.494624399998</v>
      </c>
      <c r="I12" s="15">
        <v>26356.455876</v>
      </c>
      <c r="J12" s="15">
        <v>24231.073269</v>
      </c>
      <c r="K12" s="15">
        <v>25625.149561999999</v>
      </c>
      <c r="L12" s="15">
        <v>23634.853789999997</v>
      </c>
      <c r="M12" s="15">
        <v>23832.157315500001</v>
      </c>
      <c r="N12" s="15">
        <v>22836.996976000002</v>
      </c>
      <c r="O12" s="15">
        <v>22836.996976000002</v>
      </c>
      <c r="P12" s="15">
        <v>22141.445477000001</v>
      </c>
      <c r="Q12" s="15">
        <v>22928.185438500004</v>
      </c>
      <c r="R12" s="15">
        <v>21866.745161499999</v>
      </c>
      <c r="S12" s="15">
        <v>22175.119511000004</v>
      </c>
      <c r="T12" s="15">
        <v>21616.952169333334</v>
      </c>
      <c r="U12" s="15">
        <v>21450.978147499998</v>
      </c>
      <c r="V12" s="15"/>
      <c r="W12" s="15"/>
      <c r="X12" s="15"/>
      <c r="Y12" s="15"/>
      <c r="Z12" s="15"/>
      <c r="AA12" s="15"/>
      <c r="AB12" s="15"/>
      <c r="AC12" s="15"/>
      <c r="AD12" s="15"/>
      <c r="AE12" s="15"/>
      <c r="AF12" s="15"/>
      <c r="AG12" s="15"/>
      <c r="AH12" s="15"/>
      <c r="AI12" s="15"/>
      <c r="AJ12" s="15"/>
      <c r="AK12" s="15"/>
      <c r="AL12" s="15"/>
      <c r="AM12" s="15"/>
      <c r="AN12" s="15"/>
      <c r="AO12" s="15"/>
      <c r="AP12" s="15"/>
      <c r="AQ12" s="110"/>
      <c r="AR12" s="15"/>
      <c r="AS12" s="15"/>
      <c r="AT12" s="15"/>
      <c r="AU12" s="15"/>
      <c r="AV12" s="15"/>
      <c r="AW12" s="15"/>
      <c r="AX12" s="15"/>
      <c r="AY12" s="15"/>
      <c r="AZ12" s="15"/>
      <c r="BA12" s="15"/>
      <c r="BB12" s="15"/>
      <c r="BC12" s="15"/>
      <c r="BD12" s="12"/>
      <c r="BE12" s="12"/>
      <c r="BF12" s="15"/>
      <c r="BG12" s="15"/>
      <c r="BH12" s="15"/>
      <c r="BI12" s="15"/>
      <c r="BJ12" s="15"/>
      <c r="BK12" s="15"/>
      <c r="BL12" s="15"/>
      <c r="BM12" s="15"/>
      <c r="BN12" s="15"/>
      <c r="BO12" s="15"/>
      <c r="BP12" s="12"/>
      <c r="BQ12" s="15"/>
      <c r="BR12" s="12"/>
      <c r="BS12" s="15"/>
      <c r="BT12" s="14"/>
      <c r="BU12" s="14"/>
    </row>
    <row r="13" spans="1:73" x14ac:dyDescent="0.25">
      <c r="A13" s="87"/>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53"/>
      <c r="AK13" s="53"/>
      <c r="AL13" s="15"/>
      <c r="AM13" s="15"/>
      <c r="AN13" s="15"/>
      <c r="AO13" s="15"/>
      <c r="AP13" s="15"/>
      <c r="AQ13" s="15"/>
      <c r="AR13" s="15"/>
      <c r="AS13" s="15"/>
      <c r="AT13" s="15"/>
      <c r="AU13" s="15"/>
      <c r="AV13" s="15"/>
      <c r="AW13" s="15"/>
      <c r="AX13" s="15"/>
      <c r="AY13" s="15"/>
      <c r="AZ13" s="15"/>
      <c r="BA13" s="15"/>
      <c r="BB13" s="15"/>
      <c r="BC13" s="15"/>
      <c r="BD13" s="12"/>
      <c r="BE13" s="12"/>
      <c r="BF13" s="15"/>
      <c r="BG13" s="15"/>
      <c r="BH13" s="15"/>
      <c r="BI13" s="15"/>
      <c r="BJ13" s="15"/>
      <c r="BK13" s="15"/>
      <c r="BL13" s="15"/>
      <c r="BM13" s="15"/>
      <c r="BN13" s="15"/>
      <c r="BO13" s="12"/>
      <c r="BP13" s="12"/>
      <c r="BQ13" s="12"/>
      <c r="BR13" s="12"/>
      <c r="BS13" s="12"/>
      <c r="BT13" s="14"/>
      <c r="BU13" s="14"/>
    </row>
    <row r="14" spans="1:73" x14ac:dyDescent="0.25">
      <c r="A14" s="87" t="s">
        <v>60</v>
      </c>
      <c r="B14" s="15">
        <f>+'APM utregning'!B14</f>
        <v>4582.6100466666658</v>
      </c>
      <c r="C14" s="15">
        <f>+'APM utregning'!C14</f>
        <v>5635.2625969599985</v>
      </c>
      <c r="D14" s="15">
        <v>4056.2837735199992</v>
      </c>
      <c r="E14" s="15">
        <v>3944.0717510400004</v>
      </c>
      <c r="F14" s="15">
        <v>4141.7004119999983</v>
      </c>
      <c r="G14" s="15">
        <v>4141.7004119999983</v>
      </c>
      <c r="H14" s="15">
        <v>3563.1699239999994</v>
      </c>
      <c r="I14" s="15">
        <v>4827.7590867200006</v>
      </c>
      <c r="J14" s="15">
        <v>3139.709332226666</v>
      </c>
      <c r="K14" s="15">
        <v>2854.4037150799995</v>
      </c>
      <c r="L14" s="15">
        <v>3282.3135549000003</v>
      </c>
      <c r="M14" s="15">
        <v>3587.34100248</v>
      </c>
      <c r="N14" s="15">
        <v>4354.4911466399999</v>
      </c>
      <c r="O14" s="15">
        <v>4354.4911466399999</v>
      </c>
      <c r="P14" s="15">
        <v>2722.1652538200005</v>
      </c>
      <c r="Q14" s="15">
        <v>3003.057160679999</v>
      </c>
      <c r="R14" s="15">
        <v>2628.5346161733337</v>
      </c>
      <c r="S14" s="15">
        <v>2417.9867199999999</v>
      </c>
      <c r="T14" s="15">
        <v>2733.8085662600006</v>
      </c>
      <c r="U14" s="15">
        <v>2760.4371099200002</v>
      </c>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2"/>
      <c r="BE14" s="12"/>
      <c r="BF14" s="15"/>
      <c r="BG14" s="15"/>
      <c r="BH14" s="15"/>
      <c r="BI14" s="15"/>
      <c r="BJ14" s="15"/>
      <c r="BK14" s="15"/>
      <c r="BL14" s="15"/>
      <c r="BM14" s="15"/>
      <c r="BN14" s="15"/>
      <c r="BO14" s="15"/>
      <c r="BP14" s="15"/>
      <c r="BQ14" s="15"/>
      <c r="BR14" s="15"/>
      <c r="BS14" s="15"/>
      <c r="BT14" s="15"/>
      <c r="BU14" s="15"/>
    </row>
    <row r="15" spans="1:73" x14ac:dyDescent="0.25">
      <c r="A15" s="88" t="s">
        <v>61</v>
      </c>
      <c r="B15" s="15">
        <f>+'APM utregning'!B15</f>
        <v>26367.207765000003</v>
      </c>
      <c r="C15" s="15">
        <f>+'APM utregning'!C15</f>
        <v>26816.607607500002</v>
      </c>
      <c r="D15" s="15">
        <v>25963.129572666669</v>
      </c>
      <c r="E15" s="15">
        <v>25598.104336000004</v>
      </c>
      <c r="F15" s="15">
        <v>25917.807922500004</v>
      </c>
      <c r="G15" s="15">
        <v>25917.807922500004</v>
      </c>
      <c r="H15" s="15">
        <v>24723.494624399998</v>
      </c>
      <c r="I15" s="15">
        <v>26356.455876</v>
      </c>
      <c r="J15" s="15">
        <v>24231.073269</v>
      </c>
      <c r="K15" s="15">
        <v>25625.149561999999</v>
      </c>
      <c r="L15" s="15">
        <v>23634.853789999997</v>
      </c>
      <c r="M15" s="15">
        <v>23832.157315500001</v>
      </c>
      <c r="N15" s="15">
        <v>22836.996976000002</v>
      </c>
      <c r="O15" s="15">
        <v>22836.996976000002</v>
      </c>
      <c r="P15" s="15">
        <v>22141.445477000001</v>
      </c>
      <c r="Q15" s="15">
        <v>22928.185438500004</v>
      </c>
      <c r="R15" s="15">
        <v>21866.745161499999</v>
      </c>
      <c r="S15" s="15">
        <v>22175.119511000004</v>
      </c>
      <c r="T15" s="15">
        <v>21616.952169333334</v>
      </c>
      <c r="U15" s="15">
        <v>21450.978147499998</v>
      </c>
      <c r="V15" s="15"/>
      <c r="W15" s="15"/>
      <c r="X15" s="15"/>
      <c r="Y15" s="15"/>
      <c r="Z15" s="15"/>
      <c r="AA15" s="15"/>
      <c r="AB15" s="15"/>
      <c r="AC15" s="15"/>
      <c r="AD15" s="15"/>
      <c r="AE15" s="15"/>
      <c r="AF15" s="15"/>
      <c r="AG15" s="15"/>
      <c r="AH15" s="15"/>
      <c r="AI15" s="15"/>
      <c r="AJ15" s="15"/>
      <c r="AK15" s="15"/>
      <c r="AL15" s="16"/>
      <c r="AM15" s="16"/>
      <c r="AN15" s="16"/>
      <c r="AO15" s="16"/>
      <c r="AP15" s="16"/>
      <c r="AQ15" s="16"/>
      <c r="AR15" s="16"/>
      <c r="AS15" s="16"/>
      <c r="AT15" s="16"/>
      <c r="AU15" s="16"/>
      <c r="AV15" s="16"/>
      <c r="AW15" s="16"/>
      <c r="AX15" s="16"/>
      <c r="AY15" s="16"/>
      <c r="AZ15" s="16"/>
      <c r="BA15" s="16"/>
      <c r="BB15" s="16"/>
      <c r="BC15" s="16"/>
      <c r="BD15" s="13"/>
      <c r="BE15" s="13"/>
      <c r="BF15" s="16"/>
      <c r="BG15" s="16"/>
      <c r="BH15" s="16"/>
      <c r="BI15" s="16"/>
      <c r="BJ15" s="16"/>
      <c r="BK15" s="16"/>
      <c r="BL15" s="16"/>
      <c r="BM15" s="16"/>
      <c r="BN15" s="16"/>
      <c r="BO15" s="16"/>
      <c r="BP15" s="16"/>
      <c r="BQ15" s="16"/>
      <c r="BR15" s="16"/>
      <c r="BS15" s="16"/>
      <c r="BT15" s="16"/>
      <c r="BU15" s="16"/>
    </row>
    <row r="16" spans="1:73" ht="15.75" thickBot="1" x14ac:dyDescent="0.3">
      <c r="A16" s="11" t="s">
        <v>62</v>
      </c>
      <c r="B16" s="48">
        <f t="shared" ref="B16:C16" si="2">B14/B15</f>
        <v>0.17379959560032182</v>
      </c>
      <c r="C16" s="48">
        <f t="shared" si="2"/>
        <v>0.21014077095209993</v>
      </c>
      <c r="D16" s="48">
        <v>0.15623246658948053</v>
      </c>
      <c r="E16" s="48">
        <v>0.15407671205923004</v>
      </c>
      <c r="F16" s="48">
        <v>0.15980133907869837</v>
      </c>
      <c r="G16" s="48">
        <v>0.15980133907869837</v>
      </c>
      <c r="H16" s="48">
        <v>0.14412080404213778</v>
      </c>
      <c r="I16" s="48">
        <v>0.18317178566926076</v>
      </c>
      <c r="J16" s="48">
        <v>0.12957367993449345</v>
      </c>
      <c r="K16" s="48">
        <v>0.11139071435168701</v>
      </c>
      <c r="L16" s="48">
        <v>0.13887598307414792</v>
      </c>
      <c r="M16" s="48">
        <v>0.15052523172742147</v>
      </c>
      <c r="N16" s="48">
        <v>0.19067704703977711</v>
      </c>
      <c r="O16" s="48">
        <v>0.19067704703977711</v>
      </c>
      <c r="P16" s="48">
        <v>0.12294433336105902</v>
      </c>
      <c r="Q16" s="48">
        <v>0.13097666052706453</v>
      </c>
      <c r="R16" s="48">
        <v>0.12020694423243662</v>
      </c>
      <c r="S16" s="48">
        <v>0.10904052710067937</v>
      </c>
      <c r="T16" s="48">
        <v>0.1264659580520463</v>
      </c>
      <c r="U16" s="48">
        <v>0.12868583851695897</v>
      </c>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7"/>
      <c r="BE16" s="47"/>
      <c r="BF16" s="48"/>
      <c r="BG16" s="48"/>
      <c r="BH16" s="48"/>
      <c r="BI16" s="48"/>
      <c r="BJ16" s="48"/>
      <c r="BK16" s="48"/>
      <c r="BL16" s="48"/>
      <c r="BM16" s="48"/>
      <c r="BN16" s="48"/>
      <c r="BO16" s="48"/>
      <c r="BP16" s="48"/>
      <c r="BQ16" s="48"/>
      <c r="BR16" s="48"/>
      <c r="BS16" s="48"/>
      <c r="BT16" s="48"/>
      <c r="BU16" s="48"/>
    </row>
    <row r="17" spans="1:73" x14ac:dyDescent="0.25">
      <c r="B17" s="114"/>
      <c r="C17" s="114"/>
      <c r="D17" s="114"/>
      <c r="E17" s="114"/>
      <c r="F17" s="114"/>
      <c r="G17" s="114"/>
      <c r="H17" s="114"/>
      <c r="I17" s="114"/>
      <c r="J17" s="114"/>
      <c r="K17" s="114"/>
      <c r="L17" s="115"/>
      <c r="M17" s="115"/>
      <c r="N17" s="114"/>
      <c r="O17" s="115"/>
      <c r="P17" s="114"/>
      <c r="Q17" s="114"/>
      <c r="R17" s="114"/>
      <c r="S17" s="114"/>
      <c r="T17" s="115"/>
      <c r="U17" s="115"/>
      <c r="V17" s="114"/>
      <c r="W17" s="114"/>
      <c r="X17" s="114"/>
      <c r="Y17" s="114"/>
      <c r="Z17" s="115"/>
      <c r="AA17" s="115"/>
      <c r="AB17" s="114"/>
      <c r="AC17" s="114"/>
      <c r="AD17" s="114"/>
      <c r="AE17" s="114"/>
      <c r="AF17" s="114"/>
      <c r="AG17" s="114"/>
      <c r="AH17" s="114"/>
      <c r="AI17" s="115"/>
      <c r="AJ17" s="115"/>
      <c r="AK17" s="115"/>
      <c r="AL17" s="114"/>
      <c r="AM17" s="114"/>
      <c r="AN17" s="114"/>
      <c r="AO17" s="114"/>
      <c r="AP17" s="114"/>
      <c r="AQ17" s="115"/>
      <c r="AR17" s="115"/>
      <c r="AS17" s="114"/>
      <c r="AT17" s="115"/>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x14ac:dyDescent="0.25">
      <c r="AB18" s="76"/>
      <c r="AC18" s="76"/>
      <c r="AD18" s="76"/>
      <c r="AE18" s="76"/>
      <c r="AF18" s="76"/>
      <c r="AG18" s="76"/>
      <c r="AH18" s="76"/>
      <c r="AN18" s="76"/>
      <c r="AO18" s="76"/>
      <c r="AR18" s="76"/>
      <c r="AT18" s="76"/>
      <c r="AU18" s="76"/>
      <c r="AV18" s="76"/>
      <c r="AW18" s="76"/>
      <c r="AX18" s="76"/>
      <c r="AZ18" s="76"/>
      <c r="BA18" s="76"/>
      <c r="BB18" s="76"/>
      <c r="BC18" s="76"/>
    </row>
    <row r="19" spans="1:73" x14ac:dyDescent="0.25">
      <c r="A19" t="s">
        <v>63</v>
      </c>
      <c r="B19" s="75">
        <f>'APM utregning'!B19</f>
        <v>0.6680042448618434</v>
      </c>
      <c r="C19" s="75"/>
      <c r="D19" s="75">
        <v>0.66795977274358886</v>
      </c>
      <c r="E19" s="75"/>
      <c r="F19" s="75">
        <v>0.66781679454230103</v>
      </c>
      <c r="G19" s="75"/>
      <c r="H19" s="75">
        <v>0.66799128621221127</v>
      </c>
      <c r="I19" s="75"/>
      <c r="J19" s="75">
        <v>0.66797474048193439</v>
      </c>
      <c r="K19" s="75"/>
      <c r="L19" s="75">
        <v>0.66797461041769246</v>
      </c>
      <c r="M19" s="56"/>
      <c r="N19" s="75">
        <v>0.63952696418839394</v>
      </c>
      <c r="O19" s="75"/>
      <c r="P19" s="75">
        <v>0.63952981758672345</v>
      </c>
      <c r="Q19" s="75"/>
      <c r="R19" s="75">
        <v>0.639530666178589</v>
      </c>
      <c r="S19" s="75"/>
      <c r="T19" s="75">
        <v>0.6395304802906342</v>
      </c>
      <c r="U19" s="75"/>
      <c r="V19" s="75"/>
      <c r="W19" s="75"/>
      <c r="X19" s="75"/>
      <c r="Y19" s="75"/>
      <c r="Z19" s="75"/>
      <c r="AA19" s="75"/>
      <c r="AB19" s="75"/>
      <c r="AC19" s="75"/>
      <c r="AD19" s="75"/>
      <c r="AE19" s="75"/>
      <c r="AF19" s="75"/>
      <c r="AG19" s="75"/>
      <c r="AH19" s="75"/>
      <c r="AI19" s="56"/>
      <c r="AJ19" s="75"/>
      <c r="AK19" s="56"/>
      <c r="AL19" s="75"/>
      <c r="AM19" s="75"/>
      <c r="AN19" s="75"/>
      <c r="AO19" s="75"/>
      <c r="AP19" s="75"/>
      <c r="AQ19" s="75"/>
      <c r="AR19" s="75"/>
      <c r="AS19" s="75"/>
      <c r="AT19" s="75"/>
      <c r="AU19" s="75"/>
      <c r="AV19" s="75"/>
      <c r="AW19" s="75"/>
      <c r="AX19" s="75"/>
      <c r="AY19" s="75"/>
      <c r="AZ19" s="75"/>
      <c r="BA19" s="75"/>
      <c r="BB19" s="75"/>
      <c r="BC19" s="75"/>
      <c r="BD19" s="21"/>
      <c r="BE19" s="21"/>
      <c r="BF19" s="21"/>
      <c r="BG19" s="21"/>
      <c r="BH19" s="21"/>
      <c r="BI19" s="21"/>
      <c r="BJ19" s="21"/>
      <c r="BK19" s="21"/>
      <c r="BL19" s="21"/>
      <c r="BM19" s="21"/>
      <c r="BN19" s="18"/>
      <c r="BP19" s="18"/>
      <c r="BR19" s="18"/>
      <c r="BT19" s="18"/>
    </row>
    <row r="20" spans="1:73" x14ac:dyDescent="0.25">
      <c r="A20" t="s">
        <v>64</v>
      </c>
      <c r="B20" s="65">
        <f>'APM utregning'!B20</f>
        <v>106.41326599999999</v>
      </c>
      <c r="C20" s="65"/>
      <c r="D20" s="65">
        <v>106.41326599999999</v>
      </c>
      <c r="E20" s="65"/>
      <c r="F20" s="65">
        <v>106.41326599999999</v>
      </c>
      <c r="G20" s="65"/>
      <c r="H20" s="65">
        <v>106.41326599999999</v>
      </c>
      <c r="I20" s="65"/>
      <c r="J20" s="65">
        <v>69.643393000000003</v>
      </c>
      <c r="K20" s="65"/>
      <c r="L20" s="65">
        <v>69.643393000000003</v>
      </c>
      <c r="M20" s="57"/>
      <c r="N20" s="65">
        <v>69.643393000000003</v>
      </c>
      <c r="O20" s="65"/>
      <c r="P20" s="65">
        <v>69.643393000000003</v>
      </c>
      <c r="Q20" s="65"/>
      <c r="R20" s="65">
        <v>171.060205</v>
      </c>
      <c r="S20" s="65"/>
      <c r="T20" s="65">
        <v>171.060205</v>
      </c>
      <c r="U20" s="65"/>
      <c r="V20" s="65"/>
      <c r="W20" s="65"/>
      <c r="X20" s="65"/>
      <c r="Y20" s="65"/>
      <c r="Z20" s="65"/>
      <c r="AA20" s="65"/>
      <c r="AB20" s="65"/>
      <c r="AC20" s="65"/>
      <c r="AD20" s="65"/>
      <c r="AE20" s="65"/>
      <c r="AF20" s="65"/>
      <c r="AG20" s="65"/>
      <c r="AH20" s="65"/>
      <c r="AI20" s="57"/>
      <c r="AJ20" s="65"/>
      <c r="AK20" s="57"/>
      <c r="AL20" s="65"/>
      <c r="AM20" s="65"/>
      <c r="AN20" s="65"/>
      <c r="AO20" s="65"/>
      <c r="AP20" s="65"/>
      <c r="AQ20" s="65"/>
      <c r="AR20" s="65"/>
      <c r="AS20" s="65"/>
      <c r="AT20" s="65"/>
      <c r="AU20" s="65"/>
      <c r="AV20" s="65"/>
      <c r="AW20" s="65"/>
      <c r="AX20" s="65"/>
      <c r="AY20" s="65"/>
      <c r="AZ20" s="65"/>
      <c r="BA20" s="65"/>
      <c r="BB20" s="65"/>
      <c r="BC20" s="65"/>
      <c r="BD20" s="14"/>
      <c r="BE20" s="14"/>
      <c r="BF20" s="14"/>
      <c r="BG20" s="14"/>
      <c r="BH20" s="14"/>
      <c r="BI20" s="14"/>
      <c r="BJ20" s="14"/>
      <c r="BK20" s="14"/>
      <c r="BL20" s="14"/>
      <c r="BM20" s="14"/>
      <c r="BN20" s="14"/>
      <c r="BO20" s="14"/>
      <c r="BP20" s="14"/>
      <c r="BQ20" s="14"/>
      <c r="BR20" s="14"/>
      <c r="BS20" s="14"/>
      <c r="BT20" s="14"/>
    </row>
    <row r="21" spans="1:73" x14ac:dyDescent="0.25">
      <c r="A21" t="s">
        <v>65</v>
      </c>
      <c r="B21" s="65">
        <f>'APM utregning'!B21</f>
        <v>6031.6315209999993</v>
      </c>
      <c r="C21" s="65"/>
      <c r="D21" s="65">
        <v>4578.6461070000005</v>
      </c>
      <c r="E21" s="65"/>
      <c r="F21" s="65">
        <v>3703.2962789999997</v>
      </c>
      <c r="G21" s="65"/>
      <c r="H21" s="65">
        <v>2689.9856029999996</v>
      </c>
      <c r="I21" s="65"/>
      <c r="J21" s="65">
        <v>5339.6897289999997</v>
      </c>
      <c r="K21" s="65"/>
      <c r="L21" s="65">
        <v>4560.9705156434975</v>
      </c>
      <c r="M21" s="57"/>
      <c r="N21" s="65">
        <v>3603.2668676574003</v>
      </c>
      <c r="O21" s="65"/>
      <c r="P21" s="65">
        <v>3142.273511261154</v>
      </c>
      <c r="Q21" s="65"/>
      <c r="R21" s="65">
        <v>5175.2523920000003</v>
      </c>
      <c r="S21" s="65"/>
      <c r="T21" s="65">
        <v>4312.4569708155541</v>
      </c>
      <c r="U21" s="65"/>
      <c r="V21" s="65"/>
      <c r="W21" s="65"/>
      <c r="X21" s="65"/>
      <c r="Y21" s="65"/>
      <c r="Z21" s="65"/>
      <c r="AA21" s="65"/>
      <c r="AB21" s="65"/>
      <c r="AC21" s="65"/>
      <c r="AD21" s="65"/>
      <c r="AE21" s="65"/>
      <c r="AF21" s="65"/>
      <c r="AG21" s="65"/>
      <c r="AH21" s="65"/>
      <c r="AI21" s="57"/>
      <c r="AJ21" s="65"/>
      <c r="AK21" s="57"/>
      <c r="AL21" s="65"/>
      <c r="AM21" s="65"/>
      <c r="AN21" s="65"/>
      <c r="AO21" s="65"/>
      <c r="AP21" s="65"/>
      <c r="AQ21" s="65"/>
      <c r="AR21" s="65"/>
      <c r="AS21" s="65"/>
      <c r="AT21" s="65"/>
      <c r="AU21" s="65"/>
      <c r="AV21" s="65"/>
      <c r="AW21" s="65"/>
      <c r="AX21" s="65"/>
      <c r="AY21" s="65"/>
      <c r="AZ21" s="65"/>
      <c r="BA21" s="65"/>
      <c r="BB21" s="65"/>
      <c r="BC21" s="65"/>
      <c r="BD21" s="14"/>
      <c r="BE21" s="14"/>
      <c r="BF21" s="14"/>
      <c r="BG21" s="14"/>
      <c r="BH21" s="14"/>
      <c r="BI21" s="14"/>
      <c r="BJ21" s="14"/>
      <c r="BK21" s="14"/>
      <c r="BL21" s="14"/>
      <c r="BM21" s="14"/>
      <c r="BN21" s="14"/>
      <c r="BO21" s="14"/>
      <c r="BP21" s="14"/>
      <c r="BQ21" s="14"/>
      <c r="BR21" s="14"/>
      <c r="BS21" s="14"/>
      <c r="BT21" s="14"/>
    </row>
    <row r="22" spans="1:73" x14ac:dyDescent="0.25">
      <c r="A22" t="s">
        <v>108</v>
      </c>
      <c r="B22" s="65">
        <f>+'APM utregning'!B22</f>
        <v>144207073</v>
      </c>
      <c r="C22" s="65">
        <f>B22</f>
        <v>144207073</v>
      </c>
      <c r="D22" s="65">
        <v>144189500</v>
      </c>
      <c r="E22" s="65">
        <v>144189500</v>
      </c>
      <c r="F22" s="65">
        <v>144129710</v>
      </c>
      <c r="G22" s="65">
        <v>144129710</v>
      </c>
      <c r="H22" s="65">
        <v>144203845</v>
      </c>
      <c r="I22" s="65">
        <v>144203845</v>
      </c>
      <c r="J22" s="65">
        <v>143817998</v>
      </c>
      <c r="K22" s="65">
        <v>143817998</v>
      </c>
      <c r="L22" s="65">
        <v>143795583</v>
      </c>
      <c r="M22" s="65">
        <v>143795583</v>
      </c>
      <c r="N22" s="65">
        <v>129428573</v>
      </c>
      <c r="O22" s="65">
        <v>129428573</v>
      </c>
      <c r="P22" s="65">
        <v>129285658</v>
      </c>
      <c r="Q22" s="65">
        <v>129285658</v>
      </c>
      <c r="R22" s="65">
        <v>129285438</v>
      </c>
      <c r="S22" s="65">
        <v>129285438</v>
      </c>
      <c r="T22" s="65">
        <v>129305485</v>
      </c>
      <c r="U22" s="65">
        <v>129305485</v>
      </c>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14"/>
      <c r="BE22" s="14"/>
      <c r="BF22" s="14"/>
      <c r="BG22" s="14"/>
      <c r="BH22" s="14"/>
      <c r="BI22" s="14"/>
      <c r="BJ22" s="14"/>
      <c r="BK22" s="14"/>
      <c r="BL22" s="14"/>
      <c r="BM22" s="14"/>
      <c r="BN22" s="14"/>
      <c r="BO22" s="14"/>
      <c r="BP22" s="14"/>
      <c r="BQ22" s="14"/>
      <c r="BR22" s="14"/>
      <c r="BS22" s="14"/>
      <c r="BT22" s="14"/>
      <c r="BU22" s="14"/>
    </row>
    <row r="23" spans="1:73" x14ac:dyDescent="0.25">
      <c r="A23" t="s">
        <v>104</v>
      </c>
      <c r="B23" s="65">
        <f>'APM utregning'!B23</f>
        <v>8517</v>
      </c>
      <c r="C23" s="65">
        <f>'APM utregning'!C23</f>
        <v>8517</v>
      </c>
      <c r="D23" s="65">
        <v>26090</v>
      </c>
      <c r="E23" s="65">
        <v>26090</v>
      </c>
      <c r="F23" s="65">
        <v>85880</v>
      </c>
      <c r="G23" s="65">
        <v>85880</v>
      </c>
      <c r="H23" s="65">
        <v>11745</v>
      </c>
      <c r="I23" s="65">
        <v>11745</v>
      </c>
      <c r="J23" s="65">
        <v>11321</v>
      </c>
      <c r="K23" s="65">
        <v>11321</v>
      </c>
      <c r="L23" s="65">
        <v>13536</v>
      </c>
      <c r="M23" s="65">
        <v>13536</v>
      </c>
      <c r="N23" s="65">
        <v>1256</v>
      </c>
      <c r="O23" s="65">
        <v>1256</v>
      </c>
      <c r="P23" s="65">
        <v>292</v>
      </c>
      <c r="Q23" s="65">
        <v>292</v>
      </c>
      <c r="R23" s="65">
        <v>512</v>
      </c>
      <c r="S23" s="65">
        <v>512</v>
      </c>
      <c r="T23" s="65">
        <v>465</v>
      </c>
      <c r="U23" s="65">
        <v>465</v>
      </c>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14"/>
      <c r="BE23" s="14"/>
      <c r="BF23" s="14"/>
      <c r="BG23" s="14"/>
      <c r="BH23" s="14"/>
      <c r="BI23" s="14"/>
      <c r="BJ23" s="14"/>
      <c r="BK23" s="14"/>
      <c r="BL23" s="14"/>
      <c r="BM23" s="14"/>
      <c r="BN23" s="14"/>
      <c r="BO23" s="14"/>
      <c r="BP23" s="14"/>
      <c r="BQ23" s="14"/>
      <c r="BR23" s="14"/>
      <c r="BS23" s="14"/>
      <c r="BT23" s="14"/>
      <c r="BU23" s="14"/>
    </row>
    <row r="24" spans="1:73" x14ac:dyDescent="0.25">
      <c r="A24" t="s">
        <v>105</v>
      </c>
      <c r="B24" s="65">
        <f>'APM utregning'!B24</f>
        <v>0</v>
      </c>
      <c r="C24" s="65">
        <f>'APM utregning'!C24</f>
        <v>0</v>
      </c>
      <c r="D24" s="65">
        <v>0</v>
      </c>
      <c r="E24" s="65">
        <v>0</v>
      </c>
      <c r="F24" s="65">
        <v>0</v>
      </c>
      <c r="G24" s="65">
        <v>0</v>
      </c>
      <c r="H24" s="65">
        <v>0</v>
      </c>
      <c r="I24" s="65">
        <v>0</v>
      </c>
      <c r="J24" s="65">
        <v>386271</v>
      </c>
      <c r="K24" s="65">
        <v>386271</v>
      </c>
      <c r="L24" s="65">
        <v>406471</v>
      </c>
      <c r="M24" s="65">
        <v>406471</v>
      </c>
      <c r="N24" s="65">
        <v>406614</v>
      </c>
      <c r="O24" s="65">
        <v>406614</v>
      </c>
      <c r="P24" s="65">
        <v>550493</v>
      </c>
      <c r="Q24" s="65">
        <v>550493</v>
      </c>
      <c r="R24" s="65">
        <v>550493</v>
      </c>
      <c r="S24" s="65">
        <v>550493</v>
      </c>
      <c r="T24" s="65">
        <v>530493</v>
      </c>
      <c r="U24" s="65">
        <v>530493</v>
      </c>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14"/>
      <c r="BE24" s="14"/>
      <c r="BF24" s="14"/>
      <c r="BG24" s="14"/>
      <c r="BH24" s="14"/>
      <c r="BI24" s="14"/>
      <c r="BJ24" s="14"/>
      <c r="BK24" s="14"/>
      <c r="BL24" s="14"/>
      <c r="BM24" s="14"/>
      <c r="BN24" s="14"/>
      <c r="BO24" s="14"/>
      <c r="BP24" s="14"/>
      <c r="BQ24" s="14"/>
      <c r="BR24" s="14"/>
      <c r="BS24" s="14"/>
      <c r="BT24" s="14"/>
      <c r="BU24" s="14"/>
    </row>
    <row r="25" spans="1:73" x14ac:dyDescent="0.25">
      <c r="A25" t="s">
        <v>101</v>
      </c>
      <c r="B25" s="65">
        <f>'APM utregning'!B25</f>
        <v>144182532</v>
      </c>
      <c r="C25" s="65">
        <f>'APM utregning'!C25</f>
        <v>144198286.5</v>
      </c>
      <c r="D25" s="65">
        <v>144174351.66666666</v>
      </c>
      <c r="E25" s="65">
        <v>144159605</v>
      </c>
      <c r="F25" s="65">
        <v>144166777.5</v>
      </c>
      <c r="G25" s="65">
        <v>144166777.5</v>
      </c>
      <c r="H25" s="65">
        <v>138106331.40000001</v>
      </c>
      <c r="I25" s="65">
        <v>143999714</v>
      </c>
      <c r="J25" s="65">
        <v>136581953</v>
      </c>
      <c r="K25" s="65">
        <v>143806790.5</v>
      </c>
      <c r="L25" s="65">
        <v>134169938</v>
      </c>
      <c r="M25" s="65">
        <v>136612078</v>
      </c>
      <c r="N25" s="65">
        <v>129357115.5</v>
      </c>
      <c r="O25" s="65">
        <v>129357005.5</v>
      </c>
      <c r="P25" s="65">
        <v>129316130.75</v>
      </c>
      <c r="Q25" s="65">
        <v>129285548</v>
      </c>
      <c r="R25" s="65">
        <v>129341666.5</v>
      </c>
      <c r="S25" s="65">
        <v>129336690</v>
      </c>
      <c r="T25" s="65">
        <v>129360409.33333333</v>
      </c>
      <c r="U25" s="65">
        <v>129346713.5</v>
      </c>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14"/>
      <c r="BE25" s="14"/>
      <c r="BF25" s="14"/>
      <c r="BG25" s="14"/>
      <c r="BH25" s="14"/>
      <c r="BI25" s="14"/>
      <c r="BJ25" s="14"/>
      <c r="BK25" s="14"/>
      <c r="BL25" s="14"/>
      <c r="BM25" s="14"/>
      <c r="BN25" s="14"/>
      <c r="BO25" s="14"/>
      <c r="BP25" s="14"/>
      <c r="BQ25" s="14"/>
      <c r="BR25" s="14"/>
      <c r="BS25" s="14"/>
      <c r="BT25" s="14"/>
      <c r="BU25" s="14"/>
    </row>
    <row r="26" spans="1:73" x14ac:dyDescent="0.25">
      <c r="B26" s="65"/>
      <c r="C26" s="65"/>
      <c r="D26" s="65"/>
      <c r="E26" s="65"/>
      <c r="F26" s="65"/>
      <c r="G26" s="65"/>
      <c r="H26" s="65"/>
      <c r="I26" s="65"/>
      <c r="J26" s="65"/>
      <c r="K26" s="65"/>
      <c r="L26" s="65"/>
      <c r="M26" s="57"/>
      <c r="N26" s="65"/>
      <c r="O26" s="65"/>
      <c r="P26" s="65"/>
      <c r="Q26" s="65"/>
      <c r="R26" s="65"/>
      <c r="S26" s="65"/>
      <c r="T26" s="65"/>
      <c r="U26" s="65"/>
      <c r="V26" s="65"/>
      <c r="W26" s="65"/>
      <c r="X26" s="65"/>
      <c r="Y26" s="65"/>
      <c r="Z26" s="65"/>
      <c r="AA26" s="65"/>
      <c r="AB26" s="65"/>
      <c r="AC26" s="65"/>
      <c r="AD26" s="65"/>
      <c r="AE26" s="65"/>
      <c r="AF26" s="65"/>
      <c r="AG26" s="65"/>
      <c r="AH26" s="57"/>
      <c r="AI26" s="57"/>
      <c r="AJ26" s="57"/>
      <c r="AK26" s="57"/>
      <c r="AL26" s="65"/>
      <c r="AM26" s="65"/>
      <c r="AN26" s="65"/>
      <c r="AO26" s="65"/>
      <c r="AP26" s="65"/>
      <c r="AQ26" s="65"/>
      <c r="AR26" s="65"/>
      <c r="AS26" s="65"/>
      <c r="AT26" s="65"/>
      <c r="AU26" s="57"/>
      <c r="AV26" s="65"/>
      <c r="AW26" s="57"/>
      <c r="AX26" s="65"/>
      <c r="AY26" s="65"/>
      <c r="AZ26" s="65"/>
      <c r="BA26" s="65"/>
      <c r="BB26" s="65"/>
      <c r="BC26" s="65"/>
      <c r="BD26" s="14"/>
      <c r="BE26" s="14"/>
      <c r="BF26" s="14"/>
      <c r="BG26" s="14"/>
      <c r="BH26" s="14"/>
      <c r="BI26" s="14"/>
      <c r="BJ26" s="14"/>
      <c r="BK26" s="14"/>
      <c r="BL26" s="14"/>
      <c r="BM26" s="14"/>
      <c r="BN26" s="14"/>
      <c r="BO26" s="14"/>
      <c r="BP26" s="14"/>
      <c r="BQ26" s="14"/>
      <c r="BR26" s="14"/>
      <c r="BS26" s="14"/>
      <c r="BT26" s="14"/>
    </row>
    <row r="27" spans="1:73" x14ac:dyDescent="0.25">
      <c r="A27" t="s">
        <v>58</v>
      </c>
      <c r="B27" s="65">
        <f>B10</f>
        <v>27579.442341999998</v>
      </c>
      <c r="C27" s="65"/>
      <c r="D27" s="65">
        <v>26053.772873000002</v>
      </c>
      <c r="E27" s="65"/>
      <c r="F27" s="65">
        <v>25142.435799000003</v>
      </c>
      <c r="G27" s="65"/>
      <c r="H27" s="65">
        <v>26693.180046000005</v>
      </c>
      <c r="I27" s="65"/>
      <c r="J27" s="65">
        <v>26019.731705999999</v>
      </c>
      <c r="K27" s="65"/>
      <c r="L27" s="65">
        <v>25230.567417999999</v>
      </c>
      <c r="M27" s="57"/>
      <c r="N27" s="65">
        <v>22433.747212999999</v>
      </c>
      <c r="O27" s="65"/>
      <c r="P27" s="65">
        <v>23240.246739000002</v>
      </c>
      <c r="Q27" s="65"/>
      <c r="R27" s="65">
        <v>22616.124138000006</v>
      </c>
      <c r="S27" s="65"/>
      <c r="T27" s="65">
        <v>21734.114883999999</v>
      </c>
      <c r="U27" s="65"/>
      <c r="V27" s="65"/>
      <c r="W27" s="65"/>
      <c r="X27" s="65"/>
      <c r="Y27" s="65"/>
      <c r="Z27" s="65"/>
      <c r="AA27" s="65"/>
      <c r="AB27" s="65"/>
      <c r="AC27" s="65"/>
      <c r="AD27" s="65"/>
      <c r="AE27" s="65"/>
      <c r="AF27" s="65"/>
      <c r="AG27" s="65"/>
      <c r="AH27" s="65"/>
      <c r="AI27" s="57"/>
      <c r="AJ27" s="65"/>
      <c r="AK27" s="57"/>
      <c r="AL27" s="65"/>
      <c r="AM27" s="65"/>
      <c r="AN27" s="65"/>
      <c r="AO27" s="65"/>
      <c r="AP27" s="65"/>
      <c r="AQ27" s="65"/>
      <c r="AR27" s="65"/>
      <c r="AS27" s="65"/>
      <c r="AT27" s="65"/>
      <c r="AU27" s="57"/>
      <c r="AV27" s="65"/>
      <c r="AW27" s="57"/>
      <c r="AX27" s="65"/>
      <c r="AY27" s="65"/>
      <c r="AZ27" s="65"/>
      <c r="BA27" s="57"/>
      <c r="BB27" s="65"/>
      <c r="BC27" s="57"/>
      <c r="BD27" s="14"/>
      <c r="BE27" s="14"/>
      <c r="BF27" s="14"/>
      <c r="BG27" s="14"/>
      <c r="BH27" s="14"/>
      <c r="BI27" s="14"/>
      <c r="BJ27" s="14"/>
      <c r="BK27" s="14"/>
      <c r="BL27" s="14"/>
      <c r="BM27" s="14"/>
      <c r="BN27" s="14"/>
      <c r="BO27" s="14"/>
      <c r="BP27" s="14"/>
      <c r="BQ27" s="14"/>
      <c r="BR27" s="14"/>
      <c r="BS27" s="14"/>
      <c r="BT27" s="14"/>
    </row>
    <row r="28" spans="1:73" x14ac:dyDescent="0.25">
      <c r="A28" t="s">
        <v>66</v>
      </c>
      <c r="B28" s="65">
        <f>'APM utregning'!B28</f>
        <v>787.98364200000003</v>
      </c>
      <c r="C28" s="65"/>
      <c r="D28" s="65">
        <v>718.07824000000005</v>
      </c>
      <c r="E28" s="65"/>
      <c r="F28" s="65">
        <v>691.01673800000003</v>
      </c>
      <c r="G28" s="65"/>
      <c r="H28" s="65">
        <v>666.41929600000003</v>
      </c>
      <c r="I28" s="65"/>
      <c r="J28" s="65">
        <v>919.04766099999995</v>
      </c>
      <c r="K28" s="65"/>
      <c r="L28" s="65">
        <v>906.28462335650181</v>
      </c>
      <c r="M28" s="57"/>
      <c r="N28" s="65">
        <v>1030.7588133426</v>
      </c>
      <c r="O28" s="65"/>
      <c r="P28" s="65">
        <v>997.3233967388461</v>
      </c>
      <c r="Q28" s="65"/>
      <c r="R28" s="65">
        <v>912.71211100000005</v>
      </c>
      <c r="S28" s="65"/>
      <c r="T28" s="65">
        <v>893.51303318444604</v>
      </c>
      <c r="U28" s="65"/>
      <c r="V28" s="65"/>
      <c r="W28" s="65"/>
      <c r="X28" s="65"/>
      <c r="Y28" s="65"/>
      <c r="Z28" s="65"/>
      <c r="AA28" s="65"/>
      <c r="AB28" s="65"/>
      <c r="AC28" s="65"/>
      <c r="AD28" s="65"/>
      <c r="AE28" s="65"/>
      <c r="AF28" s="65"/>
      <c r="AG28" s="65"/>
      <c r="AH28" s="65"/>
      <c r="AI28" s="57"/>
      <c r="AJ28" s="65"/>
      <c r="AK28" s="57"/>
      <c r="AL28" s="65"/>
      <c r="AM28" s="65"/>
      <c r="AN28" s="65"/>
      <c r="AO28" s="65"/>
      <c r="AP28" s="65"/>
      <c r="AQ28" s="65"/>
      <c r="AR28" s="65"/>
      <c r="AS28" s="65"/>
      <c r="AT28" s="65"/>
      <c r="AU28" s="57"/>
      <c r="AV28" s="65"/>
      <c r="AW28" s="57"/>
      <c r="AX28" s="65"/>
      <c r="AY28" s="65"/>
      <c r="AZ28" s="65"/>
      <c r="BA28" s="65"/>
      <c r="BB28" s="65"/>
      <c r="BC28" s="65"/>
      <c r="BD28" s="14"/>
      <c r="BE28" s="14"/>
      <c r="BF28" s="14"/>
      <c r="BG28" s="14"/>
      <c r="BH28" s="14"/>
      <c r="BI28" s="14"/>
      <c r="BJ28" s="14"/>
      <c r="BK28" s="14"/>
      <c r="BL28" s="14"/>
      <c r="BM28" s="14"/>
      <c r="BN28" s="14"/>
      <c r="BO28" s="14"/>
      <c r="BP28" s="14"/>
      <c r="BQ28" s="14"/>
      <c r="BR28" s="14"/>
      <c r="BS28" s="14"/>
      <c r="BT28" s="14"/>
    </row>
    <row r="29" spans="1:73" x14ac:dyDescent="0.25">
      <c r="A29" t="s">
        <v>67</v>
      </c>
      <c r="B29" s="65">
        <f>'APM utregning'!B29</f>
        <v>0</v>
      </c>
      <c r="C29" s="65"/>
      <c r="D29" s="65">
        <v>0</v>
      </c>
      <c r="E29" s="65"/>
      <c r="F29" s="65">
        <v>0</v>
      </c>
      <c r="G29" s="65"/>
      <c r="H29" s="65">
        <v>860.15372100000002</v>
      </c>
      <c r="I29" s="65"/>
      <c r="J29" s="65">
        <v>0</v>
      </c>
      <c r="K29" s="65"/>
      <c r="L29" s="65">
        <v>0</v>
      </c>
      <c r="M29" s="57"/>
      <c r="N29" s="65">
        <v>0</v>
      </c>
      <c r="O29" s="65"/>
      <c r="P29" s="65">
        <v>473.664671</v>
      </c>
      <c r="Q29" s="65"/>
      <c r="R29" s="65">
        <v>0</v>
      </c>
      <c r="S29" s="65"/>
      <c r="T29" s="65">
        <v>0</v>
      </c>
      <c r="U29" s="65"/>
      <c r="V29" s="65"/>
      <c r="W29" s="65"/>
      <c r="X29" s="65"/>
      <c r="Y29" s="65"/>
      <c r="Z29" s="65"/>
      <c r="AA29" s="65"/>
      <c r="AB29" s="65"/>
      <c r="AC29" s="65"/>
      <c r="AD29" s="65"/>
      <c r="AE29" s="65"/>
      <c r="AF29" s="65"/>
      <c r="AG29" s="65"/>
      <c r="AH29" s="65"/>
      <c r="AI29" s="57"/>
      <c r="AJ29" s="65"/>
      <c r="AK29" s="57"/>
      <c r="AL29" s="65"/>
      <c r="AM29" s="65"/>
      <c r="AN29" s="65"/>
      <c r="AO29" s="65"/>
      <c r="AP29" s="65"/>
      <c r="AQ29" s="65"/>
      <c r="AR29" s="65"/>
      <c r="AS29" s="65"/>
      <c r="AT29" s="65"/>
      <c r="AU29" s="57"/>
      <c r="AV29" s="65"/>
      <c r="AW29" s="57"/>
      <c r="AX29" s="65"/>
      <c r="AY29" s="65"/>
      <c r="AZ29" s="65"/>
      <c r="BA29" s="65"/>
      <c r="BB29" s="65"/>
      <c r="BC29" s="65"/>
      <c r="BD29" s="14"/>
      <c r="BE29" s="14"/>
      <c r="BF29" s="14"/>
      <c r="BG29" s="14"/>
      <c r="BH29" s="14"/>
      <c r="BI29" s="14"/>
      <c r="BJ29" s="14"/>
      <c r="BK29" s="14"/>
      <c r="BL29" s="14"/>
      <c r="BM29" s="14"/>
      <c r="BN29" s="14"/>
      <c r="BO29" s="14"/>
      <c r="BP29" s="14"/>
      <c r="BQ29" s="14"/>
      <c r="BR29" s="14"/>
      <c r="BS29" s="14"/>
      <c r="BT29" s="14"/>
    </row>
    <row r="30" spans="1:73" x14ac:dyDescent="0.25">
      <c r="A30" t="s">
        <v>68</v>
      </c>
      <c r="B30" s="65">
        <f>'APM utregning'!B30</f>
        <v>6865.1480339999998</v>
      </c>
      <c r="C30" s="65"/>
      <c r="D30" s="65">
        <v>6865.1480339999998</v>
      </c>
      <c r="E30" s="65"/>
      <c r="F30" s="65">
        <v>6865.1480350000002</v>
      </c>
      <c r="G30" s="65"/>
      <c r="H30" s="65">
        <v>6865.1480339999998</v>
      </c>
      <c r="I30" s="65"/>
      <c r="J30" s="65">
        <v>6565.7466510000004</v>
      </c>
      <c r="K30" s="65"/>
      <c r="L30" s="65">
        <v>6565.7466510000004</v>
      </c>
      <c r="M30" s="57"/>
      <c r="N30" s="65">
        <v>6408.0269079999998</v>
      </c>
      <c r="O30" s="65"/>
      <c r="P30" s="65">
        <v>6408.0269079999998</v>
      </c>
      <c r="Q30" s="65"/>
      <c r="R30" s="65">
        <v>5917.8676359999999</v>
      </c>
      <c r="S30" s="65"/>
      <c r="T30" s="65">
        <v>5917.8676359999999</v>
      </c>
      <c r="U30" s="65"/>
      <c r="V30" s="65"/>
      <c r="W30" s="65"/>
      <c r="X30" s="65"/>
      <c r="Y30" s="65"/>
      <c r="Z30" s="65"/>
      <c r="AA30" s="65"/>
      <c r="AB30" s="65"/>
      <c r="AC30" s="65"/>
      <c r="AD30" s="65"/>
      <c r="AE30" s="65"/>
      <c r="AF30" s="65"/>
      <c r="AG30" s="65"/>
      <c r="AH30" s="65"/>
      <c r="AI30" s="57"/>
      <c r="AJ30" s="65"/>
      <c r="AK30" s="57"/>
      <c r="AL30" s="65"/>
      <c r="AM30" s="65"/>
      <c r="AN30" s="65"/>
      <c r="AO30" s="65"/>
      <c r="AP30" s="65"/>
      <c r="AQ30" s="65"/>
      <c r="AR30" s="65"/>
      <c r="AS30" s="65"/>
      <c r="AT30" s="65"/>
      <c r="AU30" s="57"/>
      <c r="AV30" s="65"/>
      <c r="AW30" s="57"/>
      <c r="AX30" s="65"/>
      <c r="AY30" s="65"/>
      <c r="AZ30" s="65"/>
      <c r="BA30" s="65"/>
      <c r="BB30" s="65"/>
      <c r="BC30" s="65"/>
      <c r="BD30" s="14"/>
      <c r="BE30" s="14"/>
      <c r="BF30" s="14"/>
      <c r="BG30" s="14"/>
      <c r="BH30" s="14"/>
      <c r="BI30" s="14"/>
      <c r="BJ30" s="14"/>
      <c r="BK30" s="14"/>
      <c r="BL30" s="14"/>
      <c r="BM30" s="14"/>
      <c r="BN30" s="14"/>
      <c r="BO30" s="14"/>
      <c r="BP30" s="14"/>
      <c r="BQ30" s="14"/>
      <c r="BR30" s="14"/>
      <c r="BS30" s="14"/>
      <c r="BT30" s="14"/>
    </row>
    <row r="31" spans="1:73" ht="30" x14ac:dyDescent="0.25">
      <c r="A31" s="10" t="s">
        <v>69</v>
      </c>
      <c r="B31" s="65">
        <f>B20*(1-B19)</f>
        <v>35.328752602387524</v>
      </c>
      <c r="C31" s="65"/>
      <c r="D31" s="65">
        <v>35.333485025736927</v>
      </c>
      <c r="E31" s="65"/>
      <c r="F31" s="65">
        <v>35.348699803102768</v>
      </c>
      <c r="G31" s="65"/>
      <c r="H31" s="65">
        <v>35.33013157461783</v>
      </c>
      <c r="I31" s="65"/>
      <c r="J31" s="65">
        <v>23.123365634543635</v>
      </c>
      <c r="K31" s="65"/>
      <c r="L31" s="65">
        <v>23.12337469265875</v>
      </c>
      <c r="M31" s="57"/>
      <c r="N31" s="65">
        <v>25.104565298930755</v>
      </c>
      <c r="O31" s="65"/>
      <c r="P31" s="65">
        <v>25.104366578589509</v>
      </c>
      <c r="Q31" s="65"/>
      <c r="R31" s="65">
        <v>61.661958139703998</v>
      </c>
      <c r="S31" s="65"/>
      <c r="T31" s="65">
        <v>61.661989937735655</v>
      </c>
      <c r="U31" s="65"/>
      <c r="V31" s="65"/>
      <c r="W31" s="65"/>
      <c r="X31" s="65"/>
      <c r="Y31" s="65"/>
      <c r="Z31" s="65"/>
      <c r="AA31" s="65"/>
      <c r="AB31" s="65"/>
      <c r="AC31" s="65"/>
      <c r="AD31" s="65"/>
      <c r="AE31" s="65"/>
      <c r="AF31" s="65"/>
      <c r="AG31" s="65"/>
      <c r="AH31" s="65"/>
      <c r="AI31" s="57"/>
      <c r="AJ31" s="65"/>
      <c r="AK31" s="57"/>
      <c r="AL31" s="65"/>
      <c r="AM31" s="65"/>
      <c r="AN31" s="65"/>
      <c r="AO31" s="65"/>
      <c r="AP31" s="65"/>
      <c r="AQ31" s="65"/>
      <c r="AR31" s="65"/>
      <c r="AS31" s="65"/>
      <c r="AT31" s="65"/>
      <c r="AU31" s="57"/>
      <c r="AV31" s="65"/>
      <c r="AW31" s="57"/>
      <c r="AX31" s="65"/>
      <c r="AY31" s="65"/>
      <c r="AZ31" s="65"/>
      <c r="BA31" s="57"/>
      <c r="BB31" s="65"/>
      <c r="BC31" s="57"/>
      <c r="BD31" s="14"/>
      <c r="BE31" s="14"/>
      <c r="BF31" s="14"/>
      <c r="BG31" s="14"/>
      <c r="BH31" s="14"/>
      <c r="BI31" s="14"/>
      <c r="BJ31" s="14"/>
      <c r="BK31" s="14"/>
      <c r="BL31" s="14"/>
      <c r="BM31" s="14"/>
      <c r="BN31" s="14"/>
      <c r="BO31" s="14"/>
      <c r="BP31" s="14"/>
      <c r="BQ31" s="14"/>
      <c r="BR31" s="14"/>
      <c r="BS31" s="14"/>
      <c r="BT31" s="14"/>
    </row>
    <row r="32" spans="1:73" ht="30" x14ac:dyDescent="0.25">
      <c r="A32" s="22" t="s">
        <v>70</v>
      </c>
      <c r="B32" s="16">
        <f>B21*(1-B19)</f>
        <v>2002.4760615295029</v>
      </c>
      <c r="C32" s="16"/>
      <c r="D32" s="16">
        <v>1520.2946938949624</v>
      </c>
      <c r="E32" s="16"/>
      <c r="F32" s="16">
        <v>1230.1728287177889</v>
      </c>
      <c r="G32" s="16"/>
      <c r="H32" s="16">
        <v>893.09866015969919</v>
      </c>
      <c r="I32" s="16"/>
      <c r="J32" s="16">
        <v>1772.9118680171744</v>
      </c>
      <c r="K32" s="16"/>
      <c r="L32" s="16">
        <v>1514.3580123299503</v>
      </c>
      <c r="M32" s="54"/>
      <c r="N32" s="16">
        <v>1298.8805466238396</v>
      </c>
      <c r="O32" s="16"/>
      <c r="P32" s="16">
        <v>1132.6959057967151</v>
      </c>
      <c r="Q32" s="16"/>
      <c r="R32" s="16">
        <v>1865.519782101904</v>
      </c>
      <c r="S32" s="16"/>
      <c r="T32" s="16">
        <v>1554.5092930371893</v>
      </c>
      <c r="U32" s="16"/>
      <c r="V32" s="16"/>
      <c r="W32" s="16"/>
      <c r="X32" s="16"/>
      <c r="Y32" s="16"/>
      <c r="Z32" s="16"/>
      <c r="AA32" s="16"/>
      <c r="AB32" s="16"/>
      <c r="AC32" s="16"/>
      <c r="AD32" s="16"/>
      <c r="AE32" s="16"/>
      <c r="AF32" s="16"/>
      <c r="AG32" s="16"/>
      <c r="AH32" s="16"/>
      <c r="AI32" s="54"/>
      <c r="AJ32" s="16"/>
      <c r="AK32" s="54"/>
      <c r="AL32" s="16"/>
      <c r="AM32" s="16"/>
      <c r="AN32" s="16"/>
      <c r="AO32" s="16"/>
      <c r="AP32" s="16"/>
      <c r="AQ32" s="16"/>
      <c r="AR32" s="16"/>
      <c r="AS32" s="16"/>
      <c r="AT32" s="16"/>
      <c r="AU32" s="54"/>
      <c r="AV32" s="16"/>
      <c r="AW32" s="54"/>
      <c r="AX32" s="16"/>
      <c r="AY32" s="16"/>
      <c r="AZ32" s="16"/>
      <c r="BA32" s="54"/>
      <c r="BB32" s="16"/>
      <c r="BC32" s="54"/>
      <c r="BD32" s="13"/>
      <c r="BE32" s="13"/>
      <c r="BF32" s="13"/>
      <c r="BG32" s="13"/>
      <c r="BH32" s="13"/>
      <c r="BI32" s="13"/>
      <c r="BJ32" s="13"/>
      <c r="BK32" s="13"/>
      <c r="BL32" s="13"/>
      <c r="BM32" s="13"/>
      <c r="BN32" s="13"/>
      <c r="BO32" s="13"/>
      <c r="BP32" s="13"/>
      <c r="BQ32" s="13"/>
      <c r="BR32" s="13"/>
      <c r="BS32" s="13"/>
      <c r="BT32" s="13"/>
      <c r="BU32" s="23"/>
    </row>
    <row r="33" spans="1:73" x14ac:dyDescent="0.25">
      <c r="A33" t="s">
        <v>71</v>
      </c>
      <c r="B33" s="65">
        <f>B27-B28-B29-B30-B31-B32</f>
        <v>17888.505851868107</v>
      </c>
      <c r="C33" s="65"/>
      <c r="D33" s="65">
        <v>16914.918420079302</v>
      </c>
      <c r="E33" s="65"/>
      <c r="F33" s="65">
        <v>16320.74949747911</v>
      </c>
      <c r="G33" s="65"/>
      <c r="H33" s="65">
        <v>17373.030203265691</v>
      </c>
      <c r="I33" s="65"/>
      <c r="J33" s="65">
        <v>16738.90216034828</v>
      </c>
      <c r="K33" s="65"/>
      <c r="L33" s="65">
        <v>16221.054756620884</v>
      </c>
      <c r="M33" s="57"/>
      <c r="N33" s="65">
        <v>13670.97637973463</v>
      </c>
      <c r="O33" s="65"/>
      <c r="P33" s="65">
        <v>14203.431490885851</v>
      </c>
      <c r="Q33" s="65"/>
      <c r="R33" s="65">
        <v>13858.362650758398</v>
      </c>
      <c r="S33" s="65"/>
      <c r="T33" s="65">
        <v>13306.562931840628</v>
      </c>
      <c r="U33" s="65"/>
      <c r="V33" s="65"/>
      <c r="W33" s="65"/>
      <c r="X33" s="65"/>
      <c r="Y33" s="65"/>
      <c r="Z33" s="65"/>
      <c r="AA33" s="65"/>
      <c r="AB33" s="65"/>
      <c r="AC33" s="65"/>
      <c r="AD33" s="65"/>
      <c r="AE33" s="65"/>
      <c r="AF33" s="65"/>
      <c r="AG33" s="65"/>
      <c r="AH33" s="65"/>
      <c r="AI33" s="57"/>
      <c r="AJ33" s="65"/>
      <c r="AK33" s="57"/>
      <c r="AL33" s="65"/>
      <c r="AM33" s="65"/>
      <c r="AN33" s="65"/>
      <c r="AO33" s="65"/>
      <c r="AP33" s="65"/>
      <c r="AQ33" s="65"/>
      <c r="AR33" s="65"/>
      <c r="AS33" s="65"/>
      <c r="AT33" s="65"/>
      <c r="AU33" s="57"/>
      <c r="AV33" s="65"/>
      <c r="AW33" s="57"/>
      <c r="AX33" s="65"/>
      <c r="AY33" s="65"/>
      <c r="AZ33" s="65"/>
      <c r="BA33" s="57"/>
      <c r="BB33" s="65"/>
      <c r="BC33" s="57"/>
      <c r="BD33" s="14"/>
      <c r="BE33" s="14"/>
      <c r="BF33" s="14"/>
      <c r="BG33" s="14"/>
      <c r="BH33" s="14"/>
      <c r="BI33" s="14"/>
      <c r="BJ33" s="14"/>
      <c r="BK33" s="14"/>
      <c r="BL33" s="14"/>
      <c r="BM33" s="14"/>
      <c r="BN33" s="14"/>
      <c r="BO33" s="14"/>
      <c r="BP33" s="14"/>
      <c r="BQ33" s="14"/>
      <c r="BR33" s="14"/>
      <c r="BS33" s="14"/>
      <c r="BT33" s="14"/>
    </row>
    <row r="34" spans="1:73" x14ac:dyDescent="0.25">
      <c r="A34" s="23" t="s">
        <v>72</v>
      </c>
      <c r="B34" s="16">
        <f>B22</f>
        <v>144207073</v>
      </c>
      <c r="C34" s="82"/>
      <c r="D34" s="16">
        <v>144189500</v>
      </c>
      <c r="E34" s="82"/>
      <c r="F34" s="16">
        <v>144129710</v>
      </c>
      <c r="G34" s="82"/>
      <c r="H34" s="82">
        <v>144203845</v>
      </c>
      <c r="I34" s="82"/>
      <c r="J34" s="16">
        <v>143817998</v>
      </c>
      <c r="K34" s="82"/>
      <c r="L34" s="82">
        <v>143795583</v>
      </c>
      <c r="M34" s="58"/>
      <c r="N34" s="82">
        <v>129428573</v>
      </c>
      <c r="O34" s="82"/>
      <c r="P34" s="16">
        <v>129285658</v>
      </c>
      <c r="Q34" s="82"/>
      <c r="R34" s="82">
        <v>129285438</v>
      </c>
      <c r="S34" s="82"/>
      <c r="T34" s="82">
        <v>129305485</v>
      </c>
      <c r="U34" s="82"/>
      <c r="V34" s="82"/>
      <c r="W34" s="82"/>
      <c r="X34" s="16"/>
      <c r="Y34" s="82"/>
      <c r="Z34" s="16"/>
      <c r="AA34" s="82"/>
      <c r="AB34" s="16"/>
      <c r="AC34" s="82"/>
      <c r="AD34" s="16"/>
      <c r="AE34" s="82"/>
      <c r="AF34" s="16"/>
      <c r="AG34" s="82"/>
      <c r="AH34" s="16"/>
      <c r="AI34" s="58"/>
      <c r="AJ34" s="16"/>
      <c r="AK34" s="58"/>
      <c r="AL34" s="16"/>
      <c r="AM34" s="82"/>
      <c r="AN34" s="82"/>
      <c r="AO34" s="82"/>
      <c r="AP34" s="16"/>
      <c r="AQ34" s="82"/>
      <c r="AR34" s="16"/>
      <c r="AS34" s="82"/>
      <c r="AT34" s="16"/>
      <c r="AU34" s="58"/>
      <c r="AV34" s="16"/>
      <c r="AW34" s="58"/>
      <c r="AX34" s="16"/>
      <c r="AY34" s="82"/>
      <c r="AZ34" s="16"/>
      <c r="BA34" s="58"/>
      <c r="BB34" s="16"/>
      <c r="BC34" s="58"/>
      <c r="BD34" s="13"/>
      <c r="BE34" s="23"/>
      <c r="BF34" s="13"/>
      <c r="BG34" s="23"/>
      <c r="BH34" s="13"/>
      <c r="BI34" s="23"/>
      <c r="BJ34" s="13"/>
      <c r="BK34" s="23"/>
      <c r="BL34" s="13"/>
      <c r="BM34" s="23"/>
      <c r="BN34" s="13"/>
      <c r="BO34" s="23"/>
      <c r="BP34" s="13"/>
      <c r="BQ34" s="23"/>
      <c r="BR34" s="13"/>
      <c r="BS34" s="23"/>
      <c r="BT34" s="13"/>
      <c r="BU34" s="23"/>
    </row>
    <row r="35" spans="1:73" ht="15.75" thickBot="1" x14ac:dyDescent="0.3">
      <c r="A35" s="25" t="s">
        <v>81</v>
      </c>
      <c r="B35" s="66">
        <f>B33*1000000/B34</f>
        <v>124.04735412574463</v>
      </c>
      <c r="C35" s="83"/>
      <c r="D35" s="66">
        <v>117.31033410948302</v>
      </c>
      <c r="E35" s="83"/>
      <c r="F35" s="66">
        <v>113.23653879189176</v>
      </c>
      <c r="G35" s="83"/>
      <c r="H35" s="83">
        <v>120.47549913295093</v>
      </c>
      <c r="I35" s="83"/>
      <c r="J35" s="66">
        <v>116.38948110199865</v>
      </c>
      <c r="K35" s="83"/>
      <c r="L35" s="127">
        <v>112.80634925080336</v>
      </c>
      <c r="M35" s="59"/>
      <c r="N35" s="127">
        <v>105.62564403560741</v>
      </c>
      <c r="O35" s="83"/>
      <c r="P35" s="66">
        <v>109.86084389102038</v>
      </c>
      <c r="Q35" s="83"/>
      <c r="R35" s="127">
        <v>107.19198438078075</v>
      </c>
      <c r="S35" s="83"/>
      <c r="T35" s="127">
        <v>102.90795422824196</v>
      </c>
      <c r="U35" s="83"/>
      <c r="V35" s="127"/>
      <c r="W35" s="83"/>
      <c r="X35" s="66"/>
      <c r="Y35" s="83"/>
      <c r="Z35" s="66"/>
      <c r="AA35" s="59"/>
      <c r="AB35" s="66"/>
      <c r="AC35" s="83"/>
      <c r="AD35" s="127"/>
      <c r="AE35" s="83"/>
      <c r="AF35" s="66"/>
      <c r="AG35" s="83"/>
      <c r="AH35" s="66"/>
      <c r="AI35" s="59"/>
      <c r="AJ35" s="66"/>
      <c r="AK35" s="59"/>
      <c r="AL35" s="66"/>
      <c r="AM35" s="83"/>
      <c r="AN35" s="83"/>
      <c r="AO35" s="83"/>
      <c r="AP35" s="66"/>
      <c r="AQ35" s="83"/>
      <c r="AR35" s="66"/>
      <c r="AS35" s="83"/>
      <c r="AT35" s="66"/>
      <c r="AU35" s="59"/>
      <c r="AV35" s="66"/>
      <c r="AW35" s="59"/>
      <c r="AX35" s="66"/>
      <c r="AY35" s="83"/>
      <c r="AZ35" s="66"/>
      <c r="BA35" s="59"/>
      <c r="BB35" s="66"/>
      <c r="BC35" s="59"/>
      <c r="BD35" s="26"/>
      <c r="BE35" s="25"/>
      <c r="BF35" s="26"/>
      <c r="BG35" s="25"/>
      <c r="BH35" s="26"/>
      <c r="BI35" s="25"/>
      <c r="BJ35" s="26"/>
      <c r="BK35" s="25"/>
      <c r="BL35" s="26"/>
      <c r="BM35" s="25"/>
      <c r="BN35" s="26"/>
      <c r="BO35" s="25"/>
      <c r="BP35" s="26"/>
      <c r="BQ35" s="25"/>
      <c r="BR35" s="26"/>
      <c r="BS35" s="25"/>
      <c r="BT35" s="26"/>
      <c r="BU35" s="24"/>
    </row>
    <row r="36" spans="1:73" x14ac:dyDescent="0.25">
      <c r="B36" s="77"/>
      <c r="C36" s="77"/>
      <c r="D36" s="77"/>
      <c r="E36" s="77"/>
      <c r="F36" s="77"/>
      <c r="G36" s="77"/>
      <c r="H36" s="77"/>
      <c r="I36" s="77"/>
      <c r="J36" s="77"/>
      <c r="K36" s="77"/>
      <c r="L36" s="77"/>
      <c r="M36" s="60"/>
      <c r="N36" s="77"/>
      <c r="O36" s="60"/>
      <c r="P36" s="77"/>
      <c r="Q36" s="77"/>
      <c r="R36" s="77"/>
      <c r="S36" s="77"/>
      <c r="T36" s="60"/>
      <c r="U36" s="60"/>
      <c r="V36" s="77"/>
      <c r="W36" s="77"/>
      <c r="X36" s="77"/>
      <c r="Y36" s="77"/>
      <c r="Z36" s="60"/>
      <c r="AA36" s="60"/>
      <c r="AB36" s="60"/>
      <c r="AC36" s="60"/>
      <c r="AD36" s="60"/>
      <c r="AE36" s="60"/>
      <c r="AF36" s="60"/>
      <c r="AG36" s="60"/>
      <c r="AH36" s="60"/>
      <c r="AI36" s="60"/>
      <c r="AJ36" s="60"/>
      <c r="AK36" s="60"/>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row>
    <row r="37" spans="1:73" x14ac:dyDescent="0.25">
      <c r="A37" s="101"/>
      <c r="L37" s="76"/>
      <c r="AN37" s="76"/>
      <c r="AO37" s="76"/>
      <c r="AR37" s="76"/>
      <c r="AT37" s="76"/>
      <c r="AV37" s="76"/>
      <c r="AZ37" s="76"/>
      <c r="BA37" s="76"/>
      <c r="BB37" s="76"/>
      <c r="BC37" s="76"/>
    </row>
    <row r="38" spans="1:73" x14ac:dyDescent="0.25">
      <c r="A38" t="s">
        <v>109</v>
      </c>
      <c r="B38" s="15">
        <f>'APM utregning'!B38</f>
        <v>2244.8438507332653</v>
      </c>
      <c r="C38" s="65">
        <f>'APM utregning'!C38</f>
        <v>926.43210930464068</v>
      </c>
      <c r="D38" s="65">
        <v>1318.3239693566295</v>
      </c>
      <c r="E38" s="65">
        <v>638.67829783343245</v>
      </c>
      <c r="F38" s="15">
        <v>675.02659006772149</v>
      </c>
      <c r="G38" s="65">
        <v>675.02659006772149</v>
      </c>
      <c r="H38" s="65">
        <v>2330.9431471843609</v>
      </c>
      <c r="I38" s="65">
        <v>808.94459418849692</v>
      </c>
      <c r="J38" s="15">
        <v>1520.9935243101768</v>
      </c>
      <c r="K38" s="65">
        <v>471.24856508277628</v>
      </c>
      <c r="L38" s="65">
        <v>1049.7285277532212</v>
      </c>
      <c r="M38" s="65">
        <v>574.87383455312636</v>
      </c>
      <c r="N38" s="65">
        <v>674.82156114173551</v>
      </c>
      <c r="O38" s="65">
        <v>674.82546743958164</v>
      </c>
      <c r="P38" s="15">
        <v>1657.572037553769</v>
      </c>
      <c r="Q38" s="65">
        <v>456.41893113979603</v>
      </c>
      <c r="R38" s="65">
        <v>1201.1553048735764</v>
      </c>
      <c r="S38" s="65">
        <v>374.31576551753352</v>
      </c>
      <c r="T38" s="65">
        <v>826.83929966384392</v>
      </c>
      <c r="U38" s="65">
        <v>413.38852787220998</v>
      </c>
      <c r="V38" s="65"/>
      <c r="W38" s="65"/>
      <c r="X38" s="15"/>
      <c r="Y38" s="65"/>
      <c r="Z38" s="15"/>
      <c r="AA38" s="65"/>
      <c r="AB38" s="15"/>
      <c r="AC38" s="65"/>
      <c r="AD38" s="65"/>
      <c r="AE38" s="65"/>
      <c r="AF38" s="65"/>
      <c r="AG38" s="65"/>
      <c r="AH38" s="15"/>
      <c r="AI38" s="65"/>
      <c r="AJ38" s="15"/>
      <c r="AK38" s="65"/>
      <c r="AL38" s="15"/>
      <c r="AM38" s="65"/>
      <c r="AN38" s="65"/>
      <c r="AO38" s="65"/>
      <c r="AP38" s="15"/>
      <c r="AQ38" s="65"/>
      <c r="AR38" s="15"/>
      <c r="AS38" s="65"/>
      <c r="AT38" s="15"/>
      <c r="AU38" s="65"/>
      <c r="AV38" s="15"/>
      <c r="AW38" s="65"/>
      <c r="AX38" s="15"/>
      <c r="AY38" s="65"/>
      <c r="AZ38" s="15"/>
      <c r="BA38" s="65"/>
      <c r="BB38" s="15"/>
      <c r="BC38" s="65"/>
      <c r="BD38" s="12"/>
      <c r="BE38" s="14"/>
      <c r="BF38" s="14"/>
      <c r="BG38" s="14"/>
      <c r="BH38" s="14"/>
      <c r="BI38" s="14"/>
      <c r="BJ38" s="14"/>
      <c r="BK38" s="14"/>
      <c r="BL38" s="14"/>
      <c r="BM38" s="14"/>
      <c r="BN38" s="14"/>
      <c r="BO38" s="14"/>
      <c r="BP38" s="14"/>
      <c r="BQ38" s="14"/>
      <c r="BR38" s="14"/>
      <c r="BS38" s="14"/>
      <c r="BT38" s="14"/>
      <c r="BU38" s="14"/>
    </row>
    <row r="39" spans="1:73" x14ac:dyDescent="0.25">
      <c r="A39" s="23" t="s">
        <v>110</v>
      </c>
      <c r="B39" s="67">
        <f>B25</f>
        <v>144182532</v>
      </c>
      <c r="C39" s="67">
        <f t="shared" ref="C39" si="3">C25</f>
        <v>144198286.5</v>
      </c>
      <c r="D39" s="67">
        <v>144174351.66666666</v>
      </c>
      <c r="E39" s="67">
        <v>144159605</v>
      </c>
      <c r="F39" s="67">
        <v>144166777.5</v>
      </c>
      <c r="G39" s="67">
        <v>144166777.5</v>
      </c>
      <c r="H39" s="67">
        <v>138106331.40000001</v>
      </c>
      <c r="I39" s="67">
        <v>143999714</v>
      </c>
      <c r="J39" s="67">
        <v>136581953</v>
      </c>
      <c r="K39" s="67">
        <v>143806790.5</v>
      </c>
      <c r="L39" s="67">
        <v>134169938</v>
      </c>
      <c r="M39" s="67">
        <v>136612078</v>
      </c>
      <c r="N39" s="67">
        <v>129357115.5</v>
      </c>
      <c r="O39" s="67">
        <v>129357005.5</v>
      </c>
      <c r="P39" s="67">
        <v>129316130.75</v>
      </c>
      <c r="Q39" s="67">
        <v>129285548</v>
      </c>
      <c r="R39" s="67">
        <v>129341666.5</v>
      </c>
      <c r="S39" s="67">
        <v>129336690</v>
      </c>
      <c r="T39" s="67">
        <v>129360409.33333333</v>
      </c>
      <c r="U39" s="67">
        <v>129346713.5</v>
      </c>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27"/>
      <c r="BE39" s="27"/>
      <c r="BF39" s="27"/>
      <c r="BG39" s="27"/>
      <c r="BH39" s="27"/>
      <c r="BI39" s="27"/>
      <c r="BJ39" s="27"/>
      <c r="BK39" s="27"/>
      <c r="BL39" s="27"/>
      <c r="BM39" s="27"/>
      <c r="BN39" s="27"/>
      <c r="BO39" s="27"/>
      <c r="BP39" s="27"/>
      <c r="BQ39" s="27"/>
      <c r="BR39" s="27"/>
      <c r="BS39" s="27"/>
      <c r="BT39" s="27"/>
      <c r="BU39" s="27"/>
    </row>
    <row r="40" spans="1:73" x14ac:dyDescent="0.25">
      <c r="A40" t="s">
        <v>73</v>
      </c>
      <c r="B40" s="68">
        <f t="shared" ref="B40:C40" si="4">B38*1000000/B39</f>
        <v>15.569457822624903</v>
      </c>
      <c r="C40" s="68">
        <f t="shared" si="4"/>
        <v>6.4247095564803445</v>
      </c>
      <c r="D40" s="68">
        <v>9.1439562870698055</v>
      </c>
      <c r="E40" s="68">
        <v>4.4303554926737796</v>
      </c>
      <c r="F40" s="68">
        <v>4.6822617649737053</v>
      </c>
      <c r="G40" s="68">
        <v>4.6822617649737053</v>
      </c>
      <c r="H40" s="68">
        <v>16.87788766492686</v>
      </c>
      <c r="I40" s="68">
        <v>5.6176819503162134</v>
      </c>
      <c r="J40" s="68">
        <v>11.136123703767634</v>
      </c>
      <c r="K40" s="68">
        <v>3.2769562789371642</v>
      </c>
      <c r="L40" s="68">
        <v>7.8238727944647426</v>
      </c>
      <c r="M40" s="68">
        <v>4.2080747395784899</v>
      </c>
      <c r="N40" s="68">
        <v>5.2167332158990165</v>
      </c>
      <c r="O40" s="68">
        <v>5.216767849806029</v>
      </c>
      <c r="P40" s="68">
        <v>12.817983556577831</v>
      </c>
      <c r="Q40" s="68">
        <v>3.5303167152124075</v>
      </c>
      <c r="R40" s="68">
        <v>9.2866849281981096</v>
      </c>
      <c r="S40" s="68">
        <v>2.8941189504504372</v>
      </c>
      <c r="T40" s="68">
        <v>6.3917492525341411</v>
      </c>
      <c r="U40" s="68">
        <v>3.1959724115619679</v>
      </c>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20"/>
      <c r="BE40" s="20"/>
      <c r="BF40" s="20"/>
      <c r="BG40" s="20"/>
      <c r="BH40" s="20"/>
      <c r="BI40" s="20"/>
      <c r="BJ40" s="20"/>
      <c r="BK40" s="20"/>
      <c r="BL40" s="20"/>
      <c r="BM40" s="20"/>
      <c r="BN40" s="20"/>
      <c r="BO40" s="20"/>
      <c r="BP40" s="20"/>
      <c r="BQ40" s="20"/>
      <c r="BR40" s="20"/>
      <c r="BS40" s="20"/>
      <c r="BT40" s="20"/>
      <c r="BU40" s="20"/>
    </row>
    <row r="41" spans="1:73" x14ac:dyDescent="0.25">
      <c r="L41" s="76"/>
      <c r="M41" s="76"/>
      <c r="O41" s="76"/>
      <c r="T41" s="76"/>
      <c r="U41" s="76"/>
      <c r="Z41" s="76"/>
      <c r="AA41" s="76"/>
      <c r="AH41" s="76"/>
      <c r="AI41" s="76"/>
      <c r="AN41" s="76"/>
      <c r="AO41" s="76"/>
      <c r="AP41" s="76"/>
      <c r="AQ41" s="76"/>
      <c r="AR41" s="76"/>
      <c r="AT41" s="76"/>
      <c r="AU41" s="76"/>
      <c r="AV41" s="76"/>
      <c r="AW41" s="76"/>
      <c r="AX41" s="76"/>
      <c r="AY41" s="76"/>
      <c r="AZ41" s="76"/>
      <c r="BA41" s="76"/>
      <c r="BB41" s="76"/>
      <c r="BC41" s="76"/>
    </row>
    <row r="42" spans="1:73" x14ac:dyDescent="0.25">
      <c r="A42" t="s">
        <v>82</v>
      </c>
      <c r="B42" s="76">
        <f>'APM utregning'!B42</f>
        <v>151.12</v>
      </c>
      <c r="C42" s="76">
        <f>'APM utregning'!C42</f>
        <v>151.12</v>
      </c>
      <c r="D42" s="76">
        <v>151.12</v>
      </c>
      <c r="E42" s="76">
        <v>151.12</v>
      </c>
      <c r="F42" s="76">
        <v>137.80000000000001</v>
      </c>
      <c r="G42" s="76">
        <v>137.80000000000001</v>
      </c>
      <c r="H42" s="76">
        <v>141.80000000000001</v>
      </c>
      <c r="I42" s="76">
        <v>141.80000000000001</v>
      </c>
      <c r="J42" s="76">
        <v>137.19999999999999</v>
      </c>
      <c r="K42" s="76">
        <v>137.19999999999999</v>
      </c>
      <c r="L42" s="76">
        <v>141</v>
      </c>
      <c r="M42" s="76">
        <v>141</v>
      </c>
      <c r="N42" s="76">
        <v>123.6</v>
      </c>
      <c r="O42" s="76">
        <v>123.6</v>
      </c>
      <c r="P42" s="76">
        <v>127.4</v>
      </c>
      <c r="Q42" s="76">
        <v>127.4</v>
      </c>
      <c r="R42" s="76">
        <v>111.4</v>
      </c>
      <c r="S42" s="76">
        <v>111.4</v>
      </c>
      <c r="T42" s="76">
        <v>115.8</v>
      </c>
      <c r="U42" s="76">
        <v>115.8</v>
      </c>
      <c r="Z42" s="76"/>
      <c r="AA42" s="76"/>
      <c r="AB42" s="76"/>
      <c r="AC42" s="76"/>
      <c r="AD42" s="76"/>
      <c r="AE42" s="76"/>
      <c r="AF42" s="76"/>
      <c r="AG42" s="76"/>
      <c r="AH42" s="76"/>
      <c r="AI42" s="76"/>
      <c r="AJ42" s="76"/>
      <c r="AK42" s="76"/>
      <c r="AN42" s="76"/>
      <c r="AO42" s="76"/>
      <c r="AP42" s="76"/>
      <c r="AQ42" s="76"/>
      <c r="AR42" s="76"/>
      <c r="AT42" s="76"/>
      <c r="AU42" s="76"/>
      <c r="AV42" s="76"/>
      <c r="AW42" s="76"/>
      <c r="AX42" s="76"/>
      <c r="AY42" s="76"/>
      <c r="AZ42" s="76"/>
      <c r="BA42" s="76"/>
      <c r="BB42" s="76"/>
      <c r="BC42" s="76"/>
    </row>
    <row r="43" spans="1:73" x14ac:dyDescent="0.25">
      <c r="A43" t="s">
        <v>83</v>
      </c>
      <c r="B43" s="64">
        <f>'APM utregning'!B43</f>
        <v>20.759277096833205</v>
      </c>
      <c r="C43" s="64">
        <f>'APM utregning'!C43</f>
        <v>25.698838225921378</v>
      </c>
      <c r="D43" s="64">
        <v>18.287912574139611</v>
      </c>
      <c r="E43" s="64">
        <v>17.721421970695118</v>
      </c>
      <c r="F43" s="64">
        <v>18.729047059894821</v>
      </c>
      <c r="G43" s="64">
        <v>18.729047059894821</v>
      </c>
      <c r="H43" s="64">
        <v>16.87788766492686</v>
      </c>
      <c r="I43" s="64">
        <v>22.470727801264854</v>
      </c>
      <c r="J43" s="64">
        <v>14.848164938356845</v>
      </c>
      <c r="K43" s="64">
        <v>13.107825115748657</v>
      </c>
      <c r="L43" s="64">
        <v>15.647745588929485</v>
      </c>
      <c r="M43" s="64">
        <v>16.83229895831396</v>
      </c>
      <c r="N43" s="64">
        <v>20.866932863596066</v>
      </c>
      <c r="O43" s="64">
        <v>20.867071399224116</v>
      </c>
      <c r="P43" s="64">
        <v>12.817983556577831</v>
      </c>
      <c r="Q43" s="64">
        <v>14.12126686084963</v>
      </c>
      <c r="R43" s="64">
        <v>12.382246570930812</v>
      </c>
      <c r="S43" s="64">
        <v>11.576475801801749</v>
      </c>
      <c r="T43" s="64">
        <v>12.783498505068282</v>
      </c>
      <c r="U43" s="64">
        <v>12.783889646247871</v>
      </c>
      <c r="V43" s="64"/>
      <c r="W43" s="64"/>
      <c r="X43" s="64"/>
      <c r="Y43" s="64"/>
      <c r="Z43" s="64"/>
      <c r="AA43" s="64"/>
      <c r="AB43" s="64"/>
      <c r="AC43" s="64"/>
      <c r="AD43" s="64"/>
      <c r="AE43" s="64"/>
      <c r="AF43" s="64"/>
      <c r="AG43" s="64"/>
      <c r="AH43" s="64"/>
      <c r="AI43" s="64"/>
      <c r="AJ43" s="64"/>
      <c r="AK43" s="64"/>
      <c r="AL43" s="68"/>
      <c r="AM43" s="68"/>
      <c r="AN43" s="68"/>
      <c r="AO43" s="68"/>
      <c r="AP43" s="64"/>
      <c r="AQ43" s="68"/>
      <c r="AR43" s="64"/>
      <c r="AS43" s="68"/>
      <c r="AT43" s="68"/>
      <c r="AU43" s="68"/>
      <c r="AV43" s="68"/>
      <c r="AW43" s="111"/>
      <c r="AX43" s="68"/>
      <c r="AY43" s="68"/>
      <c r="AZ43" s="68"/>
      <c r="BA43" s="68"/>
      <c r="BB43" s="68"/>
      <c r="BC43" s="68"/>
      <c r="BD43" s="20"/>
      <c r="BE43" s="20"/>
      <c r="BF43" s="20"/>
      <c r="BG43" s="20"/>
      <c r="BH43" s="20"/>
      <c r="BI43" s="20"/>
      <c r="BJ43" s="20"/>
      <c r="BK43" s="20"/>
      <c r="BL43" s="20"/>
      <c r="BM43" s="20"/>
      <c r="BN43" s="20"/>
      <c r="BO43" s="20"/>
      <c r="BP43" s="20"/>
      <c r="BQ43" s="20"/>
      <c r="BR43" s="20"/>
      <c r="BS43" s="20"/>
      <c r="BT43" s="20"/>
      <c r="BU43" s="20"/>
    </row>
    <row r="44" spans="1:73" s="3" customFormat="1" ht="15.75" thickBot="1" x14ac:dyDescent="0.3">
      <c r="A44" s="33" t="s">
        <v>84</v>
      </c>
      <c r="B44" s="69">
        <f t="shared" ref="B44:C44" si="5">B42/B43</f>
        <v>7.2796369206446556</v>
      </c>
      <c r="C44" s="69">
        <f t="shared" si="5"/>
        <v>5.8804214677522415</v>
      </c>
      <c r="D44" s="69">
        <v>8.2633815853699062</v>
      </c>
      <c r="E44" s="69">
        <v>8.527532398353717</v>
      </c>
      <c r="F44" s="69">
        <v>7.3575553288600615</v>
      </c>
      <c r="G44" s="69">
        <v>7.3575553288600615</v>
      </c>
      <c r="H44" s="69">
        <v>8.4015252865243255</v>
      </c>
      <c r="I44" s="69">
        <v>6.3104320097730984</v>
      </c>
      <c r="J44" s="69">
        <v>9.2401990797916795</v>
      </c>
      <c r="K44" s="69">
        <v>10.467030097552822</v>
      </c>
      <c r="L44" s="69">
        <v>9.0108826986396764</v>
      </c>
      <c r="M44" s="69">
        <v>8.3767523586168267</v>
      </c>
      <c r="N44" s="69">
        <v>5.9232471205976562</v>
      </c>
      <c r="O44" s="69">
        <v>5.9232077964038456</v>
      </c>
      <c r="P44" s="69">
        <v>9.9391608233591384</v>
      </c>
      <c r="Q44" s="69">
        <v>9.0218534395953451</v>
      </c>
      <c r="R44" s="69">
        <v>8.9967518706603915</v>
      </c>
      <c r="S44" s="69">
        <v>9.6229631458877876</v>
      </c>
      <c r="T44" s="69">
        <v>9.0585530990666356</v>
      </c>
      <c r="U44" s="69">
        <v>9.0582759398261707</v>
      </c>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34"/>
      <c r="BE44" s="34"/>
      <c r="BF44" s="34"/>
      <c r="BG44" s="34"/>
      <c r="BH44" s="34"/>
      <c r="BI44" s="34"/>
      <c r="BJ44" s="34"/>
      <c r="BK44" s="34"/>
      <c r="BL44" s="34"/>
      <c r="BM44" s="34"/>
      <c r="BN44" s="34"/>
      <c r="BO44" s="34"/>
      <c r="BP44" s="34"/>
      <c r="BQ44" s="34"/>
      <c r="BR44" s="34"/>
      <c r="BS44" s="34"/>
      <c r="BT44" s="34"/>
      <c r="BU44" s="34"/>
    </row>
    <row r="45" spans="1:73" x14ac:dyDescent="0.25">
      <c r="B45" s="68"/>
      <c r="C45" s="68"/>
      <c r="D45" s="68"/>
      <c r="E45" s="68"/>
      <c r="F45" s="68"/>
      <c r="G45" s="68"/>
      <c r="H45" s="68"/>
      <c r="I45" s="68"/>
      <c r="J45" s="68"/>
      <c r="K45" s="68"/>
      <c r="L45" s="68"/>
      <c r="M45" s="61"/>
      <c r="N45" s="68"/>
      <c r="O45" s="61"/>
      <c r="P45" s="68"/>
      <c r="Q45" s="68"/>
      <c r="R45" s="68"/>
      <c r="S45" s="68"/>
      <c r="T45" s="68"/>
      <c r="U45" s="68"/>
      <c r="V45" s="68"/>
      <c r="W45" s="68"/>
      <c r="X45" s="68"/>
      <c r="Y45" s="68"/>
      <c r="Z45" s="68"/>
      <c r="AA45" s="68"/>
      <c r="AB45" s="61"/>
      <c r="AC45" s="61"/>
      <c r="AD45" s="61"/>
      <c r="AE45" s="61"/>
      <c r="AF45" s="61"/>
      <c r="AG45" s="61"/>
      <c r="AH45" s="61"/>
      <c r="AI45" s="61"/>
      <c r="AJ45" s="61"/>
      <c r="AK45" s="61"/>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row>
    <row r="46" spans="1:73" x14ac:dyDescent="0.25">
      <c r="C46" s="68"/>
      <c r="D46" s="68"/>
      <c r="E46" s="68"/>
      <c r="G46" s="68"/>
      <c r="H46" s="68"/>
      <c r="I46" s="68"/>
      <c r="K46" s="68"/>
      <c r="L46" s="68"/>
      <c r="M46" s="61"/>
      <c r="N46" s="68"/>
      <c r="O46" s="61"/>
      <c r="Q46" s="68"/>
      <c r="R46" s="68"/>
      <c r="S46" s="68"/>
      <c r="T46" s="68"/>
      <c r="U46" s="68"/>
      <c r="V46" s="68"/>
      <c r="W46" s="68"/>
      <c r="Y46" s="68"/>
      <c r="Z46" s="76"/>
      <c r="AA46" s="68"/>
      <c r="AC46" s="61"/>
      <c r="AD46" s="61"/>
      <c r="AE46" s="61"/>
      <c r="AF46" s="68"/>
      <c r="AG46" s="61"/>
      <c r="AI46" s="61"/>
      <c r="AK46" s="61"/>
      <c r="AM46" s="68"/>
      <c r="AN46" s="68"/>
      <c r="AO46" s="68"/>
      <c r="AQ46" s="61"/>
      <c r="AR46" s="76"/>
      <c r="AS46" s="68"/>
      <c r="AT46" s="76"/>
      <c r="AU46" s="68"/>
      <c r="AV46" s="76"/>
      <c r="AW46" s="68"/>
      <c r="AX46" s="76"/>
      <c r="AY46" s="68"/>
      <c r="AZ46" s="76"/>
      <c r="BA46" s="68"/>
      <c r="BB46" s="76"/>
      <c r="BC46" s="68"/>
      <c r="BE46" s="20"/>
      <c r="BF46" s="20"/>
    </row>
    <row r="47" spans="1:73" x14ac:dyDescent="0.25">
      <c r="A47" t="s">
        <v>82</v>
      </c>
      <c r="B47" s="64">
        <f>B42</f>
        <v>151.12</v>
      </c>
      <c r="D47" s="76">
        <v>151.12</v>
      </c>
      <c r="F47" s="64">
        <v>137.80000000000001</v>
      </c>
      <c r="H47" s="76">
        <v>141.80000000000001</v>
      </c>
      <c r="J47" s="64">
        <v>137.19999999999999</v>
      </c>
      <c r="L47" s="76">
        <v>141</v>
      </c>
      <c r="N47" s="76">
        <v>123.6</v>
      </c>
      <c r="P47" s="64">
        <v>127.4</v>
      </c>
      <c r="R47" s="76">
        <v>111.4</v>
      </c>
      <c r="T47" s="76">
        <v>115.8</v>
      </c>
      <c r="U47" s="76"/>
      <c r="X47" s="64"/>
      <c r="Z47" s="64"/>
      <c r="AA47" s="76"/>
      <c r="AB47" s="64"/>
      <c r="AD47" s="64"/>
      <c r="AF47" s="76"/>
      <c r="AH47" s="64"/>
      <c r="AJ47" s="64"/>
      <c r="AL47" s="64"/>
      <c r="AN47" s="64"/>
      <c r="AO47" s="76"/>
      <c r="AP47" s="64"/>
      <c r="AR47" s="64"/>
      <c r="AT47" s="64"/>
      <c r="AU47" s="76"/>
      <c r="AV47" s="64"/>
      <c r="AW47" s="76"/>
      <c r="AX47" s="64"/>
      <c r="AY47" s="76"/>
      <c r="AZ47" s="64"/>
      <c r="BA47" s="55"/>
      <c r="BB47" s="64"/>
      <c r="BC47" s="55"/>
      <c r="BD47" s="31"/>
      <c r="BF47" s="31"/>
      <c r="BH47" s="31"/>
      <c r="BJ47" s="31"/>
      <c r="BL47" s="31"/>
      <c r="BN47" s="31"/>
      <c r="BP47" s="31"/>
      <c r="BR47" s="31"/>
      <c r="BT47" s="31"/>
    </row>
    <row r="48" spans="1:73" x14ac:dyDescent="0.25">
      <c r="A48" s="23" t="s">
        <v>85</v>
      </c>
      <c r="B48" s="70">
        <f>B35</f>
        <v>124.04735412574463</v>
      </c>
      <c r="C48" s="82"/>
      <c r="D48" s="125">
        <v>117.31033410948302</v>
      </c>
      <c r="E48" s="82"/>
      <c r="F48" s="70">
        <v>113.23653879189176</v>
      </c>
      <c r="G48" s="82"/>
      <c r="H48" s="125">
        <v>120.47549913295093</v>
      </c>
      <c r="I48" s="82"/>
      <c r="J48" s="70">
        <v>116.38948110199865</v>
      </c>
      <c r="K48" s="82"/>
      <c r="L48" s="125">
        <v>112.80634925080336</v>
      </c>
      <c r="M48" s="58"/>
      <c r="N48" s="125">
        <v>105.62564403560741</v>
      </c>
      <c r="O48" s="58"/>
      <c r="P48" s="70">
        <v>109.86084389102038</v>
      </c>
      <c r="Q48" s="82"/>
      <c r="R48" s="125">
        <v>107.19198438078075</v>
      </c>
      <c r="S48" s="125"/>
      <c r="T48" s="125">
        <v>102.90795422824196</v>
      </c>
      <c r="U48" s="82"/>
      <c r="V48" s="125"/>
      <c r="W48" s="82"/>
      <c r="X48" s="70"/>
      <c r="Y48" s="82"/>
      <c r="Z48" s="70"/>
      <c r="AA48" s="82"/>
      <c r="AB48" s="70"/>
      <c r="AC48" s="58"/>
      <c r="AD48" s="125"/>
      <c r="AE48" s="58"/>
      <c r="AF48" s="125"/>
      <c r="AG48" s="58"/>
      <c r="AH48" s="70"/>
      <c r="AI48" s="58"/>
      <c r="AJ48" s="70"/>
      <c r="AK48" s="58"/>
      <c r="AL48" s="70"/>
      <c r="AM48" s="82"/>
      <c r="AN48" s="125"/>
      <c r="AO48" s="82"/>
      <c r="AP48" s="70"/>
      <c r="AQ48" s="58"/>
      <c r="AR48" s="70"/>
      <c r="AS48" s="82"/>
      <c r="AT48" s="70"/>
      <c r="AU48" s="82"/>
      <c r="AV48" s="70"/>
      <c r="AW48" s="82"/>
      <c r="AX48" s="70"/>
      <c r="AY48" s="82"/>
      <c r="AZ48" s="70"/>
      <c r="BA48" s="58"/>
      <c r="BB48" s="70"/>
      <c r="BC48" s="58"/>
      <c r="BD48" s="32"/>
      <c r="BE48" s="23"/>
      <c r="BF48" s="32"/>
      <c r="BG48" s="23"/>
      <c r="BH48" s="32"/>
      <c r="BI48" s="23"/>
      <c r="BJ48" s="32"/>
      <c r="BK48" s="23"/>
      <c r="BL48" s="32"/>
      <c r="BM48" s="23"/>
      <c r="BN48" s="32"/>
      <c r="BO48" s="23"/>
      <c r="BP48" s="32"/>
      <c r="BQ48" s="23"/>
      <c r="BR48" s="32"/>
      <c r="BS48" s="23"/>
      <c r="BT48" s="32"/>
      <c r="BU48" s="23"/>
    </row>
    <row r="49" spans="1:73" s="3" customFormat="1" ht="15.75" thickBot="1" x14ac:dyDescent="0.3">
      <c r="A49" s="33" t="s">
        <v>80</v>
      </c>
      <c r="B49" s="69">
        <f>B47/B48</f>
        <v>1.218244444349956</v>
      </c>
      <c r="C49" s="84"/>
      <c r="D49" s="126">
        <v>1.2882070547933415</v>
      </c>
      <c r="E49" s="84"/>
      <c r="F49" s="69">
        <v>1.2169216886190017</v>
      </c>
      <c r="G49" s="84"/>
      <c r="H49" s="126">
        <v>1.1770028015697731</v>
      </c>
      <c r="I49" s="84"/>
      <c r="J49" s="69">
        <v>1.1788006845718635</v>
      </c>
      <c r="K49" s="84"/>
      <c r="L49" s="126">
        <v>1.2499296443546226</v>
      </c>
      <c r="M49" s="62"/>
      <c r="N49" s="126">
        <v>1.1701703798211471</v>
      </c>
      <c r="O49" s="62"/>
      <c r="P49" s="69">
        <v>1.1596488383648145</v>
      </c>
      <c r="Q49" s="84"/>
      <c r="R49" s="126">
        <v>1.0392568123776029</v>
      </c>
      <c r="S49" s="84"/>
      <c r="T49" s="126">
        <v>1.1252774469033215</v>
      </c>
      <c r="U49" s="84"/>
      <c r="V49" s="126"/>
      <c r="W49" s="84"/>
      <c r="X49" s="69"/>
      <c r="Y49" s="84"/>
      <c r="Z49" s="69"/>
      <c r="AA49" s="84"/>
      <c r="AB49" s="69"/>
      <c r="AC49" s="62"/>
      <c r="AD49" s="126"/>
      <c r="AE49" s="62"/>
      <c r="AF49" s="126"/>
      <c r="AG49" s="62"/>
      <c r="AH49" s="69"/>
      <c r="AI49" s="62"/>
      <c r="AJ49" s="69"/>
      <c r="AK49" s="62"/>
      <c r="AL49" s="69"/>
      <c r="AM49" s="84"/>
      <c r="AN49" s="126"/>
      <c r="AO49" s="84"/>
      <c r="AP49" s="69"/>
      <c r="AQ49" s="62"/>
      <c r="AR49" s="69"/>
      <c r="AS49" s="84"/>
      <c r="AT49" s="69"/>
      <c r="AU49" s="84"/>
      <c r="AV49" s="69"/>
      <c r="AW49" s="84"/>
      <c r="AX49" s="69"/>
      <c r="AY49" s="84"/>
      <c r="AZ49" s="69"/>
      <c r="BA49" s="62"/>
      <c r="BB49" s="69"/>
      <c r="BC49" s="62"/>
      <c r="BD49" s="34"/>
      <c r="BE49" s="33"/>
      <c r="BF49" s="34"/>
      <c r="BG49" s="33"/>
      <c r="BH49" s="34"/>
      <c r="BI49" s="33"/>
      <c r="BJ49" s="34"/>
      <c r="BK49" s="33"/>
      <c r="BL49" s="34"/>
      <c r="BM49" s="33"/>
      <c r="BN49" s="34"/>
      <c r="BO49" s="33"/>
      <c r="BP49" s="34"/>
      <c r="BQ49" s="33"/>
      <c r="BR49" s="34"/>
      <c r="BS49" s="33"/>
      <c r="BT49" s="34"/>
      <c r="BU49" s="25"/>
    </row>
    <row r="50" spans="1:73" x14ac:dyDescent="0.25">
      <c r="B50" s="68"/>
      <c r="C50" s="68"/>
      <c r="D50" s="68"/>
      <c r="E50" s="68"/>
      <c r="F50" s="68"/>
      <c r="G50" s="68"/>
      <c r="H50" s="68"/>
      <c r="I50" s="68"/>
      <c r="J50" s="68"/>
      <c r="K50" s="68"/>
      <c r="L50" s="68"/>
      <c r="M50" s="61"/>
      <c r="N50" s="68"/>
      <c r="O50" s="61"/>
      <c r="P50" s="68"/>
      <c r="Q50" s="68"/>
      <c r="R50" s="68"/>
      <c r="S50" s="68"/>
      <c r="T50" s="68"/>
      <c r="U50" s="68"/>
      <c r="V50" s="68"/>
      <c r="W50" s="68"/>
      <c r="X50" s="68"/>
      <c r="Y50" s="68"/>
      <c r="Z50" s="68"/>
      <c r="AA50" s="68"/>
      <c r="AB50" s="61"/>
      <c r="AC50" s="61"/>
      <c r="AD50" s="61"/>
      <c r="AE50" s="61"/>
      <c r="AF50" s="68"/>
      <c r="AG50" s="61"/>
      <c r="AH50" s="68"/>
      <c r="AI50" s="61"/>
      <c r="AJ50" s="61"/>
      <c r="AK50" s="61"/>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row>
    <row r="51" spans="1:73" x14ac:dyDescent="0.25">
      <c r="B51" s="68"/>
      <c r="F51" s="68"/>
      <c r="J51" s="68"/>
      <c r="L51" s="76"/>
      <c r="P51" s="68"/>
      <c r="T51" s="76"/>
      <c r="U51" s="76"/>
      <c r="X51" s="68"/>
      <c r="Z51" s="68"/>
      <c r="AA51" s="76"/>
      <c r="AB51" s="61"/>
      <c r="AF51" s="76"/>
      <c r="AH51" s="61"/>
      <c r="AJ51" s="61"/>
      <c r="AL51" s="68"/>
      <c r="AN51" s="76"/>
      <c r="AO51" s="76"/>
      <c r="AP51" s="68"/>
      <c r="AR51" s="68"/>
      <c r="AT51" s="68"/>
      <c r="AU51" s="76"/>
      <c r="AV51" s="68"/>
      <c r="AW51" s="76"/>
      <c r="AX51" s="68"/>
      <c r="AY51" s="76"/>
      <c r="AZ51" s="68"/>
      <c r="BA51" s="76"/>
      <c r="BB51" s="68"/>
      <c r="BC51" s="76"/>
      <c r="BD51" s="20"/>
      <c r="BF51" s="20"/>
    </row>
    <row r="52" spans="1:73" x14ac:dyDescent="0.25">
      <c r="A52" t="s">
        <v>86</v>
      </c>
      <c r="B52" s="65">
        <f>'APM utregning'!B52</f>
        <v>2398.915657</v>
      </c>
      <c r="C52" s="65">
        <f>'APM utregning'!C52</f>
        <v>809.77190700000006</v>
      </c>
      <c r="D52" s="65">
        <v>1600.276298</v>
      </c>
      <c r="E52" s="65">
        <v>818.47005200000001</v>
      </c>
      <c r="F52" s="65">
        <v>781.8062460000001</v>
      </c>
      <c r="G52" s="65">
        <v>781.8062460000001</v>
      </c>
      <c r="H52" s="65">
        <v>3017.4040260000002</v>
      </c>
      <c r="I52" s="65">
        <v>865.73666200000002</v>
      </c>
      <c r="J52" s="65">
        <v>2151.6673639999999</v>
      </c>
      <c r="K52" s="65">
        <v>740.632023</v>
      </c>
      <c r="L52" s="65">
        <v>1411.035341</v>
      </c>
      <c r="M52" s="65">
        <v>682.81314399999997</v>
      </c>
      <c r="N52" s="65">
        <v>728.22219700000005</v>
      </c>
      <c r="O52" s="65">
        <v>728.22219700000005</v>
      </c>
      <c r="P52" s="65">
        <f>'APM utregning'!P52</f>
        <v>2443.2625049999997</v>
      </c>
      <c r="Q52" s="65">
        <f>'APM utregning'!Q52</f>
        <v>646.28362400000003</v>
      </c>
      <c r="R52" s="65">
        <f>'APM utregning'!R52</f>
        <v>1167.7223800000002</v>
      </c>
      <c r="S52" s="65">
        <f>'APM utregning'!S52</f>
        <v>583.03858500000001</v>
      </c>
      <c r="T52" s="65">
        <f>'APM utregning'!T52</f>
        <v>584.68379500000003</v>
      </c>
      <c r="U52" s="65">
        <f>'APM utregning'!U52</f>
        <v>584.68379500000003</v>
      </c>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14"/>
      <c r="BE52" s="14"/>
      <c r="BF52" s="14"/>
      <c r="BG52" s="14"/>
      <c r="BH52" s="14"/>
      <c r="BI52" s="14"/>
      <c r="BJ52" s="14"/>
      <c r="BK52" s="14"/>
      <c r="BL52" s="14"/>
      <c r="BM52" s="14"/>
      <c r="BN52" s="14"/>
      <c r="BO52" s="14"/>
      <c r="BP52" s="14"/>
      <c r="BQ52" s="14"/>
      <c r="BR52" s="14"/>
      <c r="BS52" s="14"/>
      <c r="BT52" s="14"/>
      <c r="BU52" s="14"/>
    </row>
    <row r="53" spans="1:73" x14ac:dyDescent="0.25">
      <c r="A53" s="23" t="s">
        <v>224</v>
      </c>
      <c r="B53" s="16">
        <f>'APM utregning'!B53</f>
        <v>5813.1874779999998</v>
      </c>
      <c r="C53" s="16">
        <f>'APM utregning'!C53</f>
        <v>1907.9981869999997</v>
      </c>
      <c r="D53" s="16">
        <v>3916.3218379999998</v>
      </c>
      <c r="E53" s="16">
        <v>2007.9984420000003</v>
      </c>
      <c r="F53" s="16">
        <v>1878.0223169999999</v>
      </c>
      <c r="G53" s="16">
        <v>1878.0223169999999</v>
      </c>
      <c r="H53" s="16">
        <v>6716.1339200000002</v>
      </c>
      <c r="I53" s="16">
        <v>1810.9134800000002</v>
      </c>
      <c r="J53" s="16">
        <v>4905.2204400000001</v>
      </c>
      <c r="K53" s="16">
        <v>1675.0370849999999</v>
      </c>
      <c r="L53" s="16">
        <f>'APM utregning'!L53</f>
        <v>3229.8147949999998</v>
      </c>
      <c r="M53" s="16">
        <f>'APM utregning'!M53</f>
        <v>1654.257973</v>
      </c>
      <c r="N53" s="16">
        <f>'APM utregning'!N53</f>
        <v>1575.6355619999999</v>
      </c>
      <c r="O53" s="16">
        <f>'APM utregning'!O53</f>
        <v>1575.6355619999999</v>
      </c>
      <c r="P53" s="16">
        <f>'APM utregning'!P53</f>
        <v>5380.1961449999999</v>
      </c>
      <c r="Q53" s="16">
        <f>'APM utregning'!Q53</f>
        <v>1434.432485</v>
      </c>
      <c r="R53" s="16">
        <f>'APM utregning'!R53</f>
        <v>2663.4406269999999</v>
      </c>
      <c r="S53" s="16">
        <f>'APM utregning'!S53</f>
        <v>1304.848</v>
      </c>
      <c r="T53" s="16">
        <f>'APM utregning'!T53</f>
        <v>1358.592627</v>
      </c>
      <c r="U53" s="16">
        <f>'APM utregning'!U53</f>
        <v>1358.592627</v>
      </c>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3"/>
      <c r="BE53" s="13"/>
      <c r="BF53" s="13"/>
      <c r="BG53" s="13"/>
      <c r="BH53" s="13"/>
      <c r="BI53" s="13"/>
      <c r="BJ53" s="13"/>
      <c r="BK53" s="13"/>
      <c r="BL53" s="13"/>
      <c r="BM53" s="13"/>
      <c r="BN53" s="13"/>
      <c r="BO53" s="13"/>
      <c r="BP53" s="13"/>
      <c r="BQ53" s="13"/>
      <c r="BR53" s="13"/>
      <c r="BS53" s="13"/>
      <c r="BT53" s="13"/>
      <c r="BU53" s="13"/>
    </row>
    <row r="54" spans="1:73" s="3" customFormat="1" ht="15.75" thickBot="1" x14ac:dyDescent="0.3">
      <c r="A54" s="37" t="s">
        <v>74</v>
      </c>
      <c r="B54" s="71">
        <f>B52/B53</f>
        <v>0.41266786355655877</v>
      </c>
      <c r="C54" s="71">
        <f t="shared" ref="C54:U54" si="6">C52/C53</f>
        <v>0.42440915956698455</v>
      </c>
      <c r="D54" s="71">
        <v>0.40861715767906204</v>
      </c>
      <c r="E54" s="71">
        <v>0.40760492382891994</v>
      </c>
      <c r="F54" s="71">
        <v>0.41629230862862004</v>
      </c>
      <c r="G54" s="71">
        <v>0.41629230862862004</v>
      </c>
      <c r="H54" s="71">
        <v>0.44927692954639598</v>
      </c>
      <c r="I54" s="71">
        <v>0.47806627514860617</v>
      </c>
      <c r="J54" s="71">
        <v>0.43864845429862065</v>
      </c>
      <c r="K54" s="71">
        <v>0.44215858241729616</v>
      </c>
      <c r="L54" s="71">
        <f t="shared" si="6"/>
        <v>0.43687809690648227</v>
      </c>
      <c r="M54" s="71">
        <f t="shared" si="6"/>
        <v>0.41276098114353776</v>
      </c>
      <c r="N54" s="71">
        <f t="shared" si="6"/>
        <v>0.46217679681946661</v>
      </c>
      <c r="O54" s="71">
        <f t="shared" si="6"/>
        <v>0.46217679681946661</v>
      </c>
      <c r="P54" s="71">
        <f t="shared" si="6"/>
        <v>0.45412145564072176</v>
      </c>
      <c r="Q54" s="71">
        <f t="shared" si="6"/>
        <v>0.45055004732411646</v>
      </c>
      <c r="R54" s="71">
        <f t="shared" si="6"/>
        <v>0.4384262852201361</v>
      </c>
      <c r="S54" s="71">
        <f t="shared" si="6"/>
        <v>0.4468249060426962</v>
      </c>
      <c r="T54" s="71">
        <f t="shared" si="6"/>
        <v>0.4303599058174486</v>
      </c>
      <c r="U54" s="71">
        <f t="shared" si="6"/>
        <v>0.4303599058174486</v>
      </c>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35"/>
      <c r="BE54" s="35"/>
      <c r="BF54" s="35"/>
      <c r="BG54" s="35"/>
      <c r="BH54" s="35"/>
      <c r="BI54" s="35"/>
      <c r="BJ54" s="35"/>
      <c r="BK54" s="35"/>
      <c r="BL54" s="35"/>
      <c r="BM54" s="35"/>
      <c r="BN54" s="35"/>
      <c r="BO54" s="35"/>
      <c r="BP54" s="35"/>
      <c r="BQ54" s="35"/>
      <c r="BR54" s="35"/>
      <c r="BS54" s="35"/>
      <c r="BT54" s="35"/>
      <c r="BU54" s="35"/>
    </row>
    <row r="55" spans="1:73" x14ac:dyDescent="0.25">
      <c r="B55" s="116"/>
      <c r="C55" s="116"/>
      <c r="D55" s="116"/>
      <c r="E55" s="116"/>
      <c r="F55" s="116"/>
      <c r="G55" s="116"/>
      <c r="H55" s="116"/>
      <c r="I55" s="116"/>
      <c r="J55" s="116"/>
      <c r="K55" s="116"/>
      <c r="L55" s="116"/>
      <c r="M55" s="128"/>
      <c r="N55" s="116"/>
      <c r="O55" s="128"/>
      <c r="P55" s="116"/>
      <c r="Q55" s="116"/>
      <c r="R55" s="116"/>
      <c r="S55" s="116"/>
      <c r="T55" s="116"/>
      <c r="U55" s="116"/>
      <c r="V55" s="116"/>
      <c r="W55" s="116"/>
      <c r="X55" s="116"/>
      <c r="Y55" s="116"/>
      <c r="Z55" s="116"/>
      <c r="AA55" s="116"/>
      <c r="AB55" s="128"/>
      <c r="AC55" s="128"/>
      <c r="AD55" s="128"/>
      <c r="AE55" s="128"/>
      <c r="AF55" s="116"/>
      <c r="AG55" s="128"/>
      <c r="AH55" s="128"/>
      <c r="AI55" s="128"/>
      <c r="AJ55" s="128"/>
      <c r="AK55" s="128"/>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row>
    <row r="56" spans="1:73" x14ac:dyDescent="0.25">
      <c r="L56" s="76"/>
      <c r="T56" s="76"/>
      <c r="U56" s="76"/>
      <c r="Z56" s="76"/>
      <c r="AA56" s="76"/>
      <c r="AB56" s="76"/>
      <c r="AF56" s="76"/>
      <c r="AH56" s="76"/>
      <c r="AN56" s="76"/>
      <c r="AO56" s="76"/>
      <c r="AP56" s="76"/>
      <c r="AR56" s="76"/>
      <c r="AT56" s="76"/>
      <c r="AU56" s="76"/>
      <c r="AV56" s="76"/>
      <c r="AW56" s="76"/>
      <c r="AX56" s="76"/>
      <c r="AY56" s="76"/>
      <c r="AZ56" s="76"/>
      <c r="BA56" s="76"/>
      <c r="BB56" s="76"/>
      <c r="BC56" s="76"/>
    </row>
    <row r="57" spans="1:73" x14ac:dyDescent="0.25">
      <c r="A57" s="100" t="s">
        <v>77</v>
      </c>
      <c r="B57" s="65">
        <f>'APM utregning'!B57</f>
        <v>138042.31965700001</v>
      </c>
      <c r="C57" s="65"/>
      <c r="D57" s="65">
        <v>139660.76027699999</v>
      </c>
      <c r="E57" s="65"/>
      <c r="F57" s="65">
        <v>134395.144791</v>
      </c>
      <c r="G57" s="65"/>
      <c r="H57" s="65">
        <v>132888.43153</v>
      </c>
      <c r="I57" s="65"/>
      <c r="J57" s="65">
        <v>138230.46459799999</v>
      </c>
      <c r="K57" s="65"/>
      <c r="L57" s="65">
        <v>140163.599724</v>
      </c>
      <c r="M57" s="57"/>
      <c r="N57" s="65">
        <v>123529.105947</v>
      </c>
      <c r="O57" s="57"/>
      <c r="P57" s="65">
        <v>122009.61736600001</v>
      </c>
      <c r="Q57" s="65"/>
      <c r="R57" s="65">
        <v>120557.725196</v>
      </c>
      <c r="S57" s="65"/>
      <c r="T57" s="65">
        <v>123812.242187</v>
      </c>
      <c r="U57" s="65"/>
      <c r="V57" s="65"/>
      <c r="W57" s="65"/>
      <c r="X57" s="65"/>
      <c r="Y57" s="65"/>
      <c r="Z57" s="65"/>
      <c r="AA57" s="65"/>
      <c r="AB57" s="65"/>
      <c r="AC57" s="57"/>
      <c r="AD57" s="65"/>
      <c r="AE57" s="57"/>
      <c r="AF57" s="65"/>
      <c r="AG57" s="57"/>
      <c r="AH57" s="65"/>
      <c r="AI57" s="57"/>
      <c r="AJ57" s="65"/>
      <c r="AK57" s="57"/>
      <c r="AL57" s="65"/>
      <c r="AM57" s="65"/>
      <c r="AN57" s="65"/>
      <c r="AO57" s="65"/>
      <c r="AP57" s="65"/>
      <c r="AQ57" s="57"/>
      <c r="AR57" s="65"/>
      <c r="AS57" s="65"/>
      <c r="AT57" s="65"/>
      <c r="AU57" s="65"/>
      <c r="AV57" s="65"/>
      <c r="AW57" s="65"/>
      <c r="AX57" s="65"/>
      <c r="AY57" s="65"/>
      <c r="AZ57" s="65"/>
      <c r="BA57" s="65"/>
      <c r="BB57" s="65"/>
      <c r="BC57" s="65"/>
      <c r="BD57" s="14"/>
      <c r="BE57" s="14"/>
      <c r="BF57" s="14"/>
      <c r="BG57" s="14"/>
      <c r="BH57" s="14"/>
      <c r="BI57" s="14"/>
      <c r="BJ57" s="14"/>
      <c r="BK57" s="14"/>
      <c r="BL57" s="14"/>
      <c r="BM57" s="14"/>
      <c r="BN57" s="14"/>
      <c r="BO57" s="14"/>
      <c r="BP57" s="14"/>
      <c r="BQ57" s="14"/>
      <c r="BR57" s="14"/>
      <c r="BS57" s="14"/>
      <c r="BT57" s="14"/>
      <c r="BU57" s="14"/>
    </row>
    <row r="58" spans="1:73" ht="30" x14ac:dyDescent="0.25">
      <c r="A58" s="119" t="s">
        <v>78</v>
      </c>
      <c r="B58" s="16">
        <f>'APM utregning'!B58</f>
        <v>247147.96961268003</v>
      </c>
      <c r="C58" s="16"/>
      <c r="D58" s="16">
        <v>241832.17663670034</v>
      </c>
      <c r="E58" s="16"/>
      <c r="F58" s="16">
        <v>238270.48511583995</v>
      </c>
      <c r="G58" s="16"/>
      <c r="H58" s="16">
        <v>236329.36463877006</v>
      </c>
      <c r="I58" s="16"/>
      <c r="J58" s="16">
        <v>234316.48083116047</v>
      </c>
      <c r="K58" s="16"/>
      <c r="L58" s="16">
        <v>232099.91912638996</v>
      </c>
      <c r="M58" s="54"/>
      <c r="N58" s="16">
        <v>213967.24953586038</v>
      </c>
      <c r="O58" s="54"/>
      <c r="P58" s="16">
        <v>211244.11525367026</v>
      </c>
      <c r="Q58" s="16"/>
      <c r="R58" s="16">
        <v>208899.53201341021</v>
      </c>
      <c r="S58" s="16"/>
      <c r="T58" s="16">
        <v>205504.38282328009</v>
      </c>
      <c r="U58" s="16"/>
      <c r="V58" s="16"/>
      <c r="W58" s="16"/>
      <c r="X58" s="16"/>
      <c r="Y58" s="16"/>
      <c r="Z58" s="16"/>
      <c r="AA58" s="16"/>
      <c r="AB58" s="16"/>
      <c r="AC58" s="54"/>
      <c r="AD58" s="16"/>
      <c r="AE58" s="54"/>
      <c r="AF58" s="16"/>
      <c r="AG58" s="54"/>
      <c r="AH58" s="16"/>
      <c r="AI58" s="54"/>
      <c r="AJ58" s="16"/>
      <c r="AK58" s="54"/>
      <c r="AL58" s="16"/>
      <c r="AM58" s="16"/>
      <c r="AN58" s="16"/>
      <c r="AO58" s="16"/>
      <c r="AP58" s="16"/>
      <c r="AQ58" s="54"/>
      <c r="AR58" s="16"/>
      <c r="AS58" s="16"/>
      <c r="AT58" s="16"/>
      <c r="AU58" s="16"/>
      <c r="AV58" s="16"/>
      <c r="AW58" s="16"/>
      <c r="AX58" s="16"/>
      <c r="AY58" s="16"/>
      <c r="AZ58" s="16"/>
      <c r="BA58" s="16"/>
      <c r="BB58" s="16"/>
      <c r="BC58" s="16"/>
      <c r="BD58" s="13"/>
      <c r="BE58" s="13"/>
      <c r="BF58" s="13"/>
      <c r="BG58" s="13"/>
      <c r="BH58" s="13"/>
      <c r="BI58" s="13"/>
      <c r="BJ58" s="13"/>
      <c r="BK58" s="13"/>
      <c r="BL58" s="13"/>
      <c r="BM58" s="13"/>
      <c r="BN58" s="13"/>
      <c r="BO58" s="13"/>
      <c r="BP58" s="13"/>
      <c r="BQ58" s="13"/>
      <c r="BR58" s="13"/>
      <c r="BS58" s="13"/>
      <c r="BT58" s="13"/>
      <c r="BU58" s="13"/>
    </row>
    <row r="59" spans="1:73" ht="15.75" thickBot="1" x14ac:dyDescent="0.3">
      <c r="A59" s="25" t="s">
        <v>79</v>
      </c>
      <c r="B59" s="71">
        <f>B57/B58</f>
        <v>0.55854118434933608</v>
      </c>
      <c r="C59" s="71"/>
      <c r="D59" s="71">
        <v>0.57751107490881814</v>
      </c>
      <c r="E59" s="71"/>
      <c r="F59" s="71">
        <v>0.56404445026273864</v>
      </c>
      <c r="G59" s="71"/>
      <c r="H59" s="71">
        <v>0.56230181862131379</v>
      </c>
      <c r="I59" s="71"/>
      <c r="J59" s="71">
        <v>0.58993061054720941</v>
      </c>
      <c r="K59" s="71"/>
      <c r="L59" s="71">
        <v>0.60389335873776817</v>
      </c>
      <c r="M59" s="63"/>
      <c r="N59" s="71">
        <v>0.57732716672743334</v>
      </c>
      <c r="O59" s="63"/>
      <c r="P59" s="71">
        <v>0.57757640831549817</v>
      </c>
      <c r="Q59" s="71"/>
      <c r="R59" s="71">
        <v>0.57710864181476884</v>
      </c>
      <c r="S59" s="71"/>
      <c r="T59" s="71">
        <v>0.60247981325765776</v>
      </c>
      <c r="U59" s="71"/>
      <c r="V59" s="71"/>
      <c r="W59" s="71"/>
      <c r="X59" s="71"/>
      <c r="Y59" s="71"/>
      <c r="Z59" s="71"/>
      <c r="AA59" s="71"/>
      <c r="AB59" s="71"/>
      <c r="AC59" s="63"/>
      <c r="AD59" s="71"/>
      <c r="AE59" s="63"/>
      <c r="AF59" s="71"/>
      <c r="AG59" s="63"/>
      <c r="AH59" s="71"/>
      <c r="AI59" s="63"/>
      <c r="AJ59" s="71"/>
      <c r="AK59" s="63"/>
      <c r="AL59" s="71"/>
      <c r="AM59" s="71"/>
      <c r="AN59" s="71"/>
      <c r="AO59" s="71"/>
      <c r="AP59" s="71"/>
      <c r="AQ59" s="63"/>
      <c r="AR59" s="71"/>
      <c r="AS59" s="71"/>
      <c r="AT59" s="71"/>
      <c r="AU59" s="71"/>
      <c r="AV59" s="71"/>
      <c r="AW59" s="71"/>
      <c r="AX59" s="71"/>
      <c r="AY59" s="71"/>
      <c r="AZ59" s="71"/>
      <c r="BA59" s="63"/>
      <c r="BB59" s="71"/>
      <c r="BC59" s="63"/>
      <c r="BD59" s="35"/>
      <c r="BE59" s="35"/>
      <c r="BF59" s="35"/>
      <c r="BG59" s="35"/>
      <c r="BH59" s="35"/>
      <c r="BI59" s="35"/>
      <c r="BJ59" s="35"/>
      <c r="BK59" s="35"/>
      <c r="BL59" s="35"/>
      <c r="BM59" s="35"/>
      <c r="BN59" s="35"/>
      <c r="BO59" s="35"/>
      <c r="BP59" s="35"/>
      <c r="BQ59" s="35"/>
      <c r="BR59" s="35"/>
      <c r="BS59" s="35"/>
      <c r="BT59" s="35"/>
      <c r="BU59" s="35"/>
    </row>
    <row r="60" spans="1:73" x14ac:dyDescent="0.25">
      <c r="B60" s="116"/>
      <c r="C60" s="116"/>
      <c r="D60" s="116"/>
      <c r="E60" s="116"/>
      <c r="F60" s="116"/>
      <c r="G60" s="116"/>
      <c r="H60" s="116"/>
      <c r="I60" s="116"/>
      <c r="J60" s="116"/>
      <c r="K60" s="116"/>
      <c r="L60" s="128"/>
      <c r="M60" s="128"/>
      <c r="N60" s="116"/>
      <c r="O60" s="128"/>
      <c r="P60" s="116"/>
      <c r="Q60" s="116"/>
      <c r="R60" s="116"/>
      <c r="S60" s="116"/>
      <c r="T60" s="116"/>
      <c r="U60" s="116"/>
      <c r="V60" s="116"/>
      <c r="W60" s="116"/>
      <c r="X60" s="116"/>
      <c r="Y60" s="116"/>
      <c r="Z60" s="116"/>
      <c r="AA60" s="116"/>
      <c r="AB60" s="128"/>
      <c r="AC60" s="128"/>
      <c r="AD60" s="128"/>
      <c r="AE60" s="128"/>
      <c r="AF60" s="128"/>
      <c r="AG60" s="128"/>
      <c r="AH60" s="128"/>
      <c r="AI60" s="128"/>
      <c r="AJ60" s="128"/>
      <c r="AK60" s="128"/>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row>
    <row r="61" spans="1:73" x14ac:dyDescent="0.25">
      <c r="A61" s="76"/>
      <c r="T61" s="76"/>
      <c r="U61" s="76"/>
      <c r="Z61" s="76"/>
      <c r="AA61" s="76"/>
      <c r="AN61" s="76"/>
      <c r="AO61" s="76"/>
      <c r="AP61" s="76"/>
      <c r="AR61"/>
      <c r="AT61"/>
      <c r="AU61" s="76"/>
      <c r="AV61"/>
      <c r="AW61" s="76"/>
      <c r="AX61" s="76"/>
      <c r="AY61" s="76"/>
    </row>
    <row r="62" spans="1:73" x14ac:dyDescent="0.25">
      <c r="A62" s="76" t="s">
        <v>148</v>
      </c>
      <c r="B62" s="80">
        <f>+'APM utregning'!B62</f>
        <v>138042.31965700001</v>
      </c>
      <c r="C62" s="72">
        <f>+'APM utregning'!C62</f>
        <v>138042.31965700001</v>
      </c>
      <c r="D62" s="72">
        <v>139660.76027699999</v>
      </c>
      <c r="E62" s="72">
        <v>139660.76027699999</v>
      </c>
      <c r="F62" s="80">
        <v>134395.144791</v>
      </c>
      <c r="G62" s="72">
        <v>134395.144791</v>
      </c>
      <c r="H62" s="72">
        <v>132888.43153</v>
      </c>
      <c r="I62" s="72">
        <v>132888.43153</v>
      </c>
      <c r="J62" s="80">
        <v>138230.46459799999</v>
      </c>
      <c r="K62" s="72">
        <v>138230.46459799999</v>
      </c>
      <c r="L62" s="72">
        <v>140163.599724</v>
      </c>
      <c r="M62" s="72">
        <v>140163.599724</v>
      </c>
      <c r="N62" s="72">
        <v>123529.105947</v>
      </c>
      <c r="O62" s="72">
        <v>123529.105947</v>
      </c>
      <c r="P62" s="80">
        <v>122009.61736600001</v>
      </c>
      <c r="Q62" s="72">
        <v>122009.61736600001</v>
      </c>
      <c r="R62" s="72">
        <v>120557.725196</v>
      </c>
      <c r="S62" s="72">
        <v>120557.725196</v>
      </c>
      <c r="T62" s="72">
        <v>123812.242187</v>
      </c>
      <c r="U62" s="72">
        <v>123812.242187</v>
      </c>
      <c r="V62" s="72"/>
      <c r="W62" s="72"/>
      <c r="X62" s="80"/>
      <c r="Y62" s="72"/>
      <c r="Z62" s="80"/>
      <c r="AA62" s="72"/>
      <c r="AB62" s="80"/>
      <c r="AC62" s="72"/>
      <c r="AD62" s="72"/>
      <c r="AE62" s="72"/>
      <c r="AF62" s="72"/>
      <c r="AG62" s="72"/>
      <c r="AH62" s="80"/>
      <c r="AI62" s="72"/>
      <c r="AJ62" s="80"/>
      <c r="AK62" s="72"/>
      <c r="AL62" s="80"/>
      <c r="AM62" s="72"/>
      <c r="AN62" s="80"/>
      <c r="AO62" s="72"/>
      <c r="AP62" s="80"/>
      <c r="AQ62" s="72"/>
      <c r="AR62" s="80"/>
      <c r="AS62" s="72"/>
      <c r="AT62" s="80"/>
      <c r="AU62" s="72"/>
      <c r="AV62" s="80"/>
      <c r="AW62" s="72"/>
      <c r="AX62" s="80"/>
      <c r="AY62" s="72"/>
      <c r="AZ62" s="80"/>
      <c r="BA62" s="72"/>
      <c r="BB62" s="80"/>
      <c r="BC62" s="72"/>
      <c r="BD62" s="80"/>
      <c r="BE62" s="72"/>
      <c r="BF62" s="80"/>
      <c r="BG62" s="72"/>
      <c r="BH62" s="80"/>
      <c r="BI62" s="72"/>
      <c r="BJ62" s="80"/>
      <c r="BK62" s="72"/>
      <c r="BL62" s="80"/>
      <c r="BM62" s="72"/>
      <c r="BN62" s="80"/>
      <c r="BO62" s="72"/>
      <c r="BP62" s="80"/>
      <c r="BQ62" s="72"/>
      <c r="BR62" s="80"/>
      <c r="BS62" s="72"/>
      <c r="BT62" s="80"/>
      <c r="BU62" s="72"/>
    </row>
    <row r="63" spans="1:73" x14ac:dyDescent="0.25">
      <c r="A63" s="82" t="s">
        <v>177</v>
      </c>
      <c r="B63" s="81">
        <f>+'APM utregning'!B63</f>
        <v>138230.46459799999</v>
      </c>
      <c r="C63" s="67">
        <f>+'APM utregning'!C63</f>
        <v>139660.76027699999</v>
      </c>
      <c r="D63" s="67">
        <v>140163.599724</v>
      </c>
      <c r="E63" s="67">
        <v>134395.144791</v>
      </c>
      <c r="F63" s="81">
        <v>123529.105947</v>
      </c>
      <c r="G63" s="67">
        <v>132888.43153</v>
      </c>
      <c r="H63" s="67">
        <v>122009.61736600001</v>
      </c>
      <c r="I63" s="67">
        <v>138230.46459799999</v>
      </c>
      <c r="J63" s="81">
        <v>120557.725196</v>
      </c>
      <c r="K63" s="67">
        <v>140163.599724</v>
      </c>
      <c r="L63" s="67">
        <v>123812.242187</v>
      </c>
      <c r="M63" s="67">
        <v>123529.105947</v>
      </c>
      <c r="N63" s="67">
        <v>114052.85186900001</v>
      </c>
      <c r="O63" s="67">
        <v>122009.61736600001</v>
      </c>
      <c r="P63" s="81">
        <v>111286.02205499999</v>
      </c>
      <c r="Q63" s="67">
        <v>120557.725196</v>
      </c>
      <c r="R63" s="67">
        <v>109691.31679</v>
      </c>
      <c r="S63" s="67">
        <v>123812.242187</v>
      </c>
      <c r="T63" s="67">
        <v>110133.112289</v>
      </c>
      <c r="U63" s="67">
        <v>114052.85186900001</v>
      </c>
      <c r="V63" s="67"/>
      <c r="W63" s="67"/>
      <c r="X63" s="81"/>
      <c r="Y63" s="67"/>
      <c r="Z63" s="81"/>
      <c r="AA63" s="67"/>
      <c r="AB63" s="81"/>
      <c r="AC63" s="67"/>
      <c r="AD63" s="67"/>
      <c r="AE63" s="67"/>
      <c r="AF63" s="67"/>
      <c r="AG63" s="67"/>
      <c r="AH63" s="81"/>
      <c r="AI63" s="67"/>
      <c r="AJ63" s="81"/>
      <c r="AK63" s="67"/>
      <c r="AL63" s="81"/>
      <c r="AM63" s="67"/>
      <c r="AN63" s="81"/>
      <c r="AO63" s="67"/>
      <c r="AP63" s="81"/>
      <c r="AQ63" s="67"/>
      <c r="AR63" s="81"/>
      <c r="AS63" s="67"/>
      <c r="AT63" s="81"/>
      <c r="AU63" s="67"/>
      <c r="AV63" s="81"/>
      <c r="AW63" s="67"/>
      <c r="AX63" s="81"/>
      <c r="AY63" s="67"/>
      <c r="AZ63" s="81"/>
      <c r="BA63" s="67"/>
      <c r="BB63" s="81"/>
      <c r="BC63" s="67"/>
      <c r="BD63" s="81"/>
      <c r="BE63" s="67"/>
      <c r="BF63" s="81"/>
      <c r="BG63" s="67"/>
      <c r="BH63" s="81"/>
      <c r="BI63" s="67"/>
      <c r="BJ63" s="81"/>
      <c r="BK63" s="67"/>
      <c r="BL63" s="81"/>
      <c r="BM63" s="67"/>
      <c r="BN63" s="81"/>
      <c r="BO63" s="67"/>
      <c r="BP63" s="81"/>
      <c r="BQ63" s="67"/>
      <c r="BR63" s="81"/>
      <c r="BS63" s="67"/>
      <c r="BT63" s="81"/>
      <c r="BU63" s="67"/>
    </row>
    <row r="64" spans="1:73" x14ac:dyDescent="0.25">
      <c r="A64" s="76" t="s">
        <v>147</v>
      </c>
      <c r="B64" s="80">
        <f t="shared" ref="B64:C64" si="7">B62-B63</f>
        <v>-188.14494099997682</v>
      </c>
      <c r="C64" s="65">
        <f t="shared" si="7"/>
        <v>-1618.4406199999794</v>
      </c>
      <c r="D64" s="65">
        <v>-502.83944700000575</v>
      </c>
      <c r="E64" s="65">
        <v>5265.6154859999951</v>
      </c>
      <c r="F64" s="80">
        <v>10866.038843999995</v>
      </c>
      <c r="G64" s="65">
        <v>1506.7132609999971</v>
      </c>
      <c r="H64" s="65">
        <v>10878.814163999996</v>
      </c>
      <c r="I64" s="65">
        <v>-5342.0330679999897</v>
      </c>
      <c r="J64" s="80">
        <v>17672.739401999992</v>
      </c>
      <c r="K64" s="65">
        <v>-1933.1351260000083</v>
      </c>
      <c r="L64" s="65">
        <v>16351.357537000004</v>
      </c>
      <c r="M64" s="65">
        <v>16634.493776999996</v>
      </c>
      <c r="N64" s="65">
        <v>9476.2540779999981</v>
      </c>
      <c r="O64" s="65">
        <v>1519.4885809999978</v>
      </c>
      <c r="P64" s="80">
        <v>10723.595311000012</v>
      </c>
      <c r="Q64" s="65">
        <v>1451.8921700000064</v>
      </c>
      <c r="R64" s="65">
        <v>10866.408406000002</v>
      </c>
      <c r="S64" s="65">
        <v>-3254.5169909999968</v>
      </c>
      <c r="T64" s="65">
        <v>13679.129897999999</v>
      </c>
      <c r="U64" s="65">
        <v>9759.3903179999907</v>
      </c>
      <c r="V64" s="65"/>
      <c r="W64" s="65"/>
      <c r="X64" s="80"/>
      <c r="Y64" s="65"/>
      <c r="Z64" s="80"/>
      <c r="AA64" s="65"/>
      <c r="AB64" s="80"/>
      <c r="AC64" s="65"/>
      <c r="AD64" s="65"/>
      <c r="AE64" s="65"/>
      <c r="AF64" s="65"/>
      <c r="AG64" s="65"/>
      <c r="AH64" s="80"/>
      <c r="AI64" s="65"/>
      <c r="AJ64" s="80"/>
      <c r="AK64" s="65"/>
      <c r="AL64" s="80"/>
      <c r="AM64" s="65"/>
      <c r="AN64" s="80"/>
      <c r="AO64" s="65"/>
      <c r="AP64" s="80"/>
      <c r="AQ64" s="65"/>
      <c r="AR64" s="80"/>
      <c r="AS64" s="65"/>
      <c r="AT64" s="80"/>
      <c r="AU64" s="65"/>
      <c r="AV64" s="80"/>
      <c r="AW64" s="65"/>
      <c r="AX64" s="80"/>
      <c r="AY64" s="65"/>
      <c r="AZ64" s="80"/>
      <c r="BA64" s="65"/>
      <c r="BB64" s="80"/>
      <c r="BC64" s="65"/>
      <c r="BD64" s="80"/>
      <c r="BE64" s="65"/>
      <c r="BF64" s="80"/>
      <c r="BG64" s="65"/>
      <c r="BH64" s="80"/>
      <c r="BI64" s="65"/>
      <c r="BJ64" s="80"/>
      <c r="BK64" s="65"/>
      <c r="BL64" s="80"/>
      <c r="BM64" s="65"/>
      <c r="BN64" s="80"/>
      <c r="BO64" s="65"/>
      <c r="BP64" s="80"/>
      <c r="BQ64" s="65"/>
      <c r="BR64" s="80"/>
      <c r="BS64" s="65"/>
      <c r="BT64" s="80"/>
      <c r="BU64" s="65"/>
    </row>
    <row r="65" spans="1:73" x14ac:dyDescent="0.25">
      <c r="A65" s="55"/>
      <c r="L65" s="76"/>
      <c r="M65" s="76"/>
      <c r="O65" s="76"/>
      <c r="T65" s="76"/>
      <c r="U65" s="76"/>
      <c r="Z65" s="76"/>
      <c r="AA65" s="76"/>
      <c r="AB65" s="76"/>
      <c r="AH65" s="76"/>
      <c r="AM65" s="55"/>
      <c r="AN65" s="76"/>
      <c r="AP65" s="76"/>
      <c r="AR65" s="76"/>
      <c r="AS65" s="55"/>
      <c r="AT65" s="76"/>
      <c r="AV65" s="76"/>
      <c r="AX65" s="76"/>
      <c r="AZ65" s="76"/>
      <c r="BA65" s="55"/>
      <c r="BB65" s="76"/>
      <c r="BC65" s="55"/>
      <c r="BD65" s="76"/>
      <c r="BE65" s="55"/>
      <c r="BF65" s="76"/>
      <c r="BG65" s="55"/>
      <c r="BH65" s="76"/>
      <c r="BI65" s="55"/>
      <c r="BJ65" s="76"/>
      <c r="BK65" s="55"/>
      <c r="BL65" s="76"/>
      <c r="BM65" s="55"/>
      <c r="BN65" s="76"/>
      <c r="BO65" s="55"/>
      <c r="BP65" s="76"/>
      <c r="BQ65" s="55"/>
      <c r="BR65" s="76"/>
      <c r="BS65" s="55"/>
      <c r="BT65" s="76"/>
      <c r="BU65" s="55"/>
    </row>
    <row r="66" spans="1:73" ht="15.75" thickBot="1" x14ac:dyDescent="0.3">
      <c r="A66" s="25" t="s">
        <v>176</v>
      </c>
      <c r="B66" s="85">
        <f t="shared" ref="B66:C66" si="8">B64/B63</f>
        <v>-1.3610960619074633E-3</v>
      </c>
      <c r="C66" s="85">
        <f t="shared" si="8"/>
        <v>-1.1588370396881707E-2</v>
      </c>
      <c r="D66" s="85">
        <v>-3.5875180716688267E-3</v>
      </c>
      <c r="E66" s="85">
        <v>3.9180102035595382E-2</v>
      </c>
      <c r="F66" s="85">
        <v>8.7963389362358493E-2</v>
      </c>
      <c r="G66" s="85">
        <v>1.1338182290607077E-2</v>
      </c>
      <c r="H66" s="85">
        <v>8.916357905923207E-2</v>
      </c>
      <c r="I66" s="85">
        <v>-3.864584470243676E-2</v>
      </c>
      <c r="J66" s="85">
        <v>0.14659151351162322</v>
      </c>
      <c r="K66" s="85">
        <v>-1.3791991143254011E-2</v>
      </c>
      <c r="L66" s="85">
        <v>0.13206575737723664</v>
      </c>
      <c r="M66" s="85">
        <v>0.1346605210931989</v>
      </c>
      <c r="N66" s="85">
        <v>8.3086515792558449E-2</v>
      </c>
      <c r="O66" s="85">
        <v>1.2453842687186628E-2</v>
      </c>
      <c r="P66" s="85">
        <v>9.6360666982059751E-2</v>
      </c>
      <c r="Q66" s="85">
        <v>1.2043128448546563E-2</v>
      </c>
      <c r="R66" s="85">
        <v>9.9063524114705842E-2</v>
      </c>
      <c r="S66" s="85">
        <v>-2.6285906252182498E-2</v>
      </c>
      <c r="T66" s="85">
        <v>0.12420542390652352</v>
      </c>
      <c r="U66" s="85">
        <v>8.5569016101495921E-2</v>
      </c>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row>
    <row r="67" spans="1:73" x14ac:dyDescent="0.25">
      <c r="B67" s="117"/>
      <c r="C67" s="117"/>
      <c r="D67" s="117"/>
      <c r="E67" s="117"/>
      <c r="F67" s="117"/>
      <c r="G67" s="117"/>
      <c r="H67" s="117"/>
      <c r="I67" s="117"/>
      <c r="J67" s="117"/>
      <c r="K67" s="117"/>
      <c r="L67" s="118"/>
      <c r="M67" s="118"/>
      <c r="N67" s="117"/>
      <c r="O67" s="118"/>
      <c r="P67" s="117"/>
      <c r="Q67" s="117"/>
      <c r="R67" s="117"/>
      <c r="S67" s="117"/>
      <c r="T67" s="118"/>
      <c r="U67" s="118"/>
      <c r="V67" s="117"/>
      <c r="W67" s="117"/>
      <c r="X67" s="117"/>
      <c r="Y67" s="117"/>
      <c r="Z67" s="118"/>
      <c r="AA67" s="118"/>
      <c r="AB67" s="118"/>
      <c r="AC67" s="118"/>
      <c r="AD67" s="118"/>
      <c r="AE67" s="118"/>
      <c r="AF67" s="118"/>
      <c r="AG67" s="118"/>
      <c r="AH67" s="118"/>
      <c r="AI67" s="118"/>
      <c r="AJ67" s="118"/>
      <c r="AK67" s="118"/>
      <c r="AL67" s="117"/>
      <c r="AM67" s="117"/>
      <c r="AN67" s="117"/>
      <c r="AO67" s="117"/>
      <c r="AP67" s="117"/>
      <c r="AQ67" s="117"/>
      <c r="AR67" s="117"/>
      <c r="AS67" s="117"/>
      <c r="AT67" s="118"/>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row>
    <row r="68" spans="1:73" x14ac:dyDescent="0.25">
      <c r="AN68" s="76"/>
      <c r="AO68" s="76"/>
      <c r="AP68" s="76"/>
      <c r="AR68" s="76"/>
      <c r="AT68" s="76"/>
      <c r="AV68" s="76"/>
      <c r="AX68" s="76"/>
      <c r="AY68" s="76"/>
      <c r="AZ68" s="55"/>
      <c r="BA68" s="55"/>
      <c r="BB68" s="55"/>
      <c r="BC68" s="55"/>
    </row>
    <row r="69" spans="1:73" s="10" customFormat="1" ht="30" x14ac:dyDescent="0.25">
      <c r="A69" s="102" t="s">
        <v>75</v>
      </c>
      <c r="B69" s="103">
        <f>+'APM utregning'!B69</f>
        <v>247147.96961268003</v>
      </c>
      <c r="C69" s="72">
        <f>+'APM utregning'!C69</f>
        <v>247147.96961268003</v>
      </c>
      <c r="D69" s="72">
        <v>241832.17663670034</v>
      </c>
      <c r="E69" s="72">
        <v>241832.17663670034</v>
      </c>
      <c r="F69" s="103">
        <v>238270.48511583995</v>
      </c>
      <c r="G69" s="72">
        <v>238270.48511583995</v>
      </c>
      <c r="H69" s="72">
        <v>236329.36463877006</v>
      </c>
      <c r="I69" s="72">
        <v>236329.36463877006</v>
      </c>
      <c r="J69" s="103">
        <v>234316.48083116047</v>
      </c>
      <c r="K69" s="72">
        <v>234316.48083116047</v>
      </c>
      <c r="L69" s="72">
        <v>232099.91912638996</v>
      </c>
      <c r="M69" s="72">
        <v>232099.91912638996</v>
      </c>
      <c r="N69" s="72">
        <v>213967.24953586038</v>
      </c>
      <c r="O69" s="72">
        <v>213967.24953586038</v>
      </c>
      <c r="P69" s="103">
        <v>211244.11525367026</v>
      </c>
      <c r="Q69" s="72">
        <v>211244.11525367026</v>
      </c>
      <c r="R69" s="72">
        <v>208899.53201341021</v>
      </c>
      <c r="S69" s="72">
        <v>208899.53201341021</v>
      </c>
      <c r="T69" s="72">
        <v>205504.38282328009</v>
      </c>
      <c r="U69" s="72">
        <v>205504.38282328009</v>
      </c>
      <c r="V69" s="72"/>
      <c r="W69" s="72"/>
      <c r="X69" s="103"/>
      <c r="Y69" s="72"/>
      <c r="Z69" s="103"/>
      <c r="AA69" s="72"/>
      <c r="AB69" s="103"/>
      <c r="AC69" s="72"/>
      <c r="AD69" s="72"/>
      <c r="AE69" s="72"/>
      <c r="AF69" s="72"/>
      <c r="AG69" s="72"/>
      <c r="AH69" s="103"/>
      <c r="AI69" s="72"/>
      <c r="AJ69" s="103"/>
      <c r="AK69" s="72"/>
      <c r="AL69" s="103"/>
      <c r="AM69" s="72"/>
      <c r="AN69" s="103"/>
      <c r="AO69" s="72"/>
      <c r="AP69" s="103"/>
      <c r="AQ69" s="72"/>
      <c r="AR69" s="103"/>
      <c r="AS69" s="72"/>
      <c r="AT69" s="103"/>
      <c r="AU69" s="72"/>
      <c r="AV69" s="103"/>
      <c r="AW69" s="72"/>
      <c r="AX69" s="103"/>
      <c r="AY69" s="72"/>
      <c r="AZ69" s="103"/>
      <c r="BA69" s="72"/>
      <c r="BB69" s="103"/>
      <c r="BC69" s="72"/>
      <c r="BD69" s="104"/>
      <c r="BE69" s="72"/>
      <c r="BF69" s="104"/>
      <c r="BG69" s="72"/>
      <c r="BH69" s="103"/>
      <c r="BI69" s="72"/>
      <c r="BJ69" s="103"/>
      <c r="BK69" s="72"/>
      <c r="BL69" s="103"/>
      <c r="BM69" s="72"/>
      <c r="BN69" s="103"/>
      <c r="BO69" s="72"/>
      <c r="BP69" s="103"/>
      <c r="BQ69" s="72"/>
      <c r="BR69" s="103"/>
      <c r="BS69" s="72"/>
      <c r="BT69" s="103"/>
      <c r="BU69" s="72"/>
    </row>
    <row r="70" spans="1:73" ht="30" x14ac:dyDescent="0.25">
      <c r="A70" s="119" t="s">
        <v>171</v>
      </c>
      <c r="B70" s="67">
        <f>+'APM utregning'!B70</f>
        <v>234316.48083116047</v>
      </c>
      <c r="C70" s="67">
        <f>+'APM utregning'!C70</f>
        <v>241832.17663670034</v>
      </c>
      <c r="D70" s="67">
        <v>232099.91912638996</v>
      </c>
      <c r="E70" s="67">
        <v>238270.48511583995</v>
      </c>
      <c r="F70" s="67">
        <v>213967.24953586038</v>
      </c>
      <c r="G70" s="67">
        <v>236329.36463877006</v>
      </c>
      <c r="H70" s="67">
        <v>211244.11525367026</v>
      </c>
      <c r="I70" s="67">
        <v>234316.48083116047</v>
      </c>
      <c r="J70" s="67">
        <v>208899.53201341021</v>
      </c>
      <c r="K70" s="67">
        <v>232099.91912638996</v>
      </c>
      <c r="L70" s="67">
        <v>205504.38282328009</v>
      </c>
      <c r="M70" s="67">
        <v>213967.24953586038</v>
      </c>
      <c r="N70" s="67">
        <v>199964.5308712995</v>
      </c>
      <c r="O70" s="67">
        <v>211244.11525367026</v>
      </c>
      <c r="P70" s="67">
        <v>195352.7130877701</v>
      </c>
      <c r="Q70" s="67">
        <v>208899.53201341021</v>
      </c>
      <c r="R70" s="67">
        <v>191975.66068308055</v>
      </c>
      <c r="S70" s="67">
        <v>205504.38282328009</v>
      </c>
      <c r="T70" s="67">
        <v>189015.33059410029</v>
      </c>
      <c r="U70" s="67">
        <v>199964.5308712995</v>
      </c>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27"/>
      <c r="BE70" s="67"/>
      <c r="BF70" s="27"/>
      <c r="BG70" s="67"/>
      <c r="BH70" s="67"/>
      <c r="BI70" s="67"/>
      <c r="BJ70" s="67"/>
      <c r="BK70" s="67"/>
      <c r="BL70" s="67"/>
      <c r="BM70" s="67"/>
      <c r="BN70" s="67"/>
      <c r="BO70" s="67"/>
      <c r="BP70" s="67"/>
      <c r="BQ70" s="67"/>
      <c r="BR70" s="67"/>
      <c r="BS70" s="67"/>
      <c r="BT70" s="67"/>
      <c r="BU70" s="67"/>
    </row>
    <row r="71" spans="1:73" ht="30" x14ac:dyDescent="0.25">
      <c r="A71" s="102" t="s">
        <v>76</v>
      </c>
      <c r="B71" s="72">
        <f t="shared" ref="B71:C71" si="9">B69-B70</f>
        <v>12831.488781519554</v>
      </c>
      <c r="C71" s="72">
        <f t="shared" si="9"/>
        <v>5315.7929759796825</v>
      </c>
      <c r="D71" s="72">
        <v>9732.2575103103882</v>
      </c>
      <c r="E71" s="72">
        <v>3561.6915208603896</v>
      </c>
      <c r="F71" s="72">
        <v>24303.235579979577</v>
      </c>
      <c r="G71" s="72">
        <v>1941.1204770698969</v>
      </c>
      <c r="H71" s="72">
        <v>25085.2493850998</v>
      </c>
      <c r="I71" s="72">
        <v>2012.8838076095853</v>
      </c>
      <c r="J71" s="72">
        <v>25416.948817750264</v>
      </c>
      <c r="K71" s="72">
        <v>2216.5617047705164</v>
      </c>
      <c r="L71" s="72">
        <v>26595.536303109868</v>
      </c>
      <c r="M71" s="72">
        <v>18132.669590529578</v>
      </c>
      <c r="N71" s="72">
        <v>14002.718664560874</v>
      </c>
      <c r="O71" s="72">
        <v>2723.1342821901198</v>
      </c>
      <c r="P71" s="72">
        <v>15891.402165900159</v>
      </c>
      <c r="Q71" s="72">
        <v>2344.5832402600499</v>
      </c>
      <c r="R71" s="72">
        <v>16923.871330329654</v>
      </c>
      <c r="S71" s="72">
        <v>3395.1491901301197</v>
      </c>
      <c r="T71" s="72">
        <v>16489.052229179797</v>
      </c>
      <c r="U71" s="72">
        <v>5539.851951980585</v>
      </c>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17"/>
      <c r="BE71" s="72"/>
      <c r="BF71" s="17"/>
      <c r="BG71" s="72"/>
      <c r="BH71" s="17"/>
      <c r="BI71" s="72"/>
      <c r="BJ71" s="17"/>
      <c r="BK71" s="72"/>
      <c r="BL71" s="17"/>
      <c r="BM71" s="72"/>
      <c r="BN71" s="17"/>
      <c r="BO71" s="72"/>
      <c r="BP71" s="17"/>
      <c r="BQ71" s="72"/>
      <c r="BR71" s="17"/>
      <c r="BS71" s="72"/>
      <c r="BT71" s="17"/>
      <c r="BU71" s="72"/>
    </row>
    <row r="72" spans="1:73" ht="30" x14ac:dyDescent="0.25">
      <c r="A72" s="102" t="s">
        <v>172</v>
      </c>
      <c r="B72" s="67">
        <f t="shared" ref="B72:C72" si="10">B70</f>
        <v>234316.48083116047</v>
      </c>
      <c r="C72" s="67">
        <f t="shared" si="10"/>
        <v>241832.17663670034</v>
      </c>
      <c r="D72" s="67">
        <v>232099.91912638996</v>
      </c>
      <c r="E72" s="67">
        <v>238270.48511583995</v>
      </c>
      <c r="F72" s="67">
        <v>213967.24953586038</v>
      </c>
      <c r="G72" s="67">
        <v>236329.36463877006</v>
      </c>
      <c r="H72" s="67">
        <v>211244.11525367026</v>
      </c>
      <c r="I72" s="67">
        <v>234316.48083116047</v>
      </c>
      <c r="J72" s="67">
        <v>208899.53201341021</v>
      </c>
      <c r="K72" s="67">
        <v>232099.91912638996</v>
      </c>
      <c r="L72" s="67">
        <v>205504.38282328009</v>
      </c>
      <c r="M72" s="67">
        <v>213967.24953586038</v>
      </c>
      <c r="N72" s="67">
        <v>199964.5308712995</v>
      </c>
      <c r="O72" s="67">
        <v>211244.11525367026</v>
      </c>
      <c r="P72" s="67">
        <v>195352.7130877701</v>
      </c>
      <c r="Q72" s="67">
        <v>208899.53201341021</v>
      </c>
      <c r="R72" s="67">
        <v>191975.66068308055</v>
      </c>
      <c r="S72" s="67">
        <v>205504.38282328009</v>
      </c>
      <c r="T72" s="67">
        <v>189015.33059410029</v>
      </c>
      <c r="U72" s="67">
        <v>199964.5308712995</v>
      </c>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27"/>
      <c r="BE72" s="67"/>
      <c r="BF72" s="27"/>
      <c r="BG72" s="67"/>
      <c r="BH72" s="27"/>
      <c r="BI72" s="67"/>
      <c r="BJ72" s="27"/>
      <c r="BK72" s="67"/>
      <c r="BL72" s="27"/>
      <c r="BM72" s="67"/>
      <c r="BN72" s="27"/>
      <c r="BO72" s="67"/>
      <c r="BP72" s="27"/>
      <c r="BQ72" s="67"/>
      <c r="BR72" s="27"/>
      <c r="BS72" s="67"/>
      <c r="BT72" s="27"/>
      <c r="BU72" s="67"/>
    </row>
    <row r="73" spans="1:73" ht="30.75" thickBot="1" x14ac:dyDescent="0.3">
      <c r="A73" s="38" t="s">
        <v>214</v>
      </c>
      <c r="B73" s="73">
        <f t="shared" ref="B73:C73" si="11">B71/B72</f>
        <v>5.4761358381638703E-2</v>
      </c>
      <c r="C73" s="73">
        <f t="shared" si="11"/>
        <v>2.1981330399905769E-2</v>
      </c>
      <c r="D73" s="73">
        <v>4.1931326589608547E-2</v>
      </c>
      <c r="E73" s="73">
        <v>1.4948102024171404E-2</v>
      </c>
      <c r="F73" s="73">
        <v>0.11358390423159791</v>
      </c>
      <c r="G73" s="73">
        <v>8.2136237282104309E-3</v>
      </c>
      <c r="H73" s="73">
        <v>0.11875005064626981</v>
      </c>
      <c r="I73" s="73">
        <v>8.5904491244898507E-3</v>
      </c>
      <c r="J73" s="73">
        <v>0.12167068337960008</v>
      </c>
      <c r="K73" s="73">
        <v>9.5500322150628945E-3</v>
      </c>
      <c r="L73" s="73">
        <v>0.12941590801000208</v>
      </c>
      <c r="M73" s="73">
        <v>8.4745070237913153E-2</v>
      </c>
      <c r="N73" s="73">
        <v>7.002601213098765E-2</v>
      </c>
      <c r="O73" s="73">
        <v>1.2890935583791637E-2</v>
      </c>
      <c r="P73" s="73">
        <v>8.1347230426025902E-2</v>
      </c>
      <c r="Q73" s="73">
        <v>1.1223496853547477E-2</v>
      </c>
      <c r="R73" s="73">
        <v>8.8156338517662983E-2</v>
      </c>
      <c r="S73" s="73">
        <v>1.6521054896672053E-2</v>
      </c>
      <c r="T73" s="73">
        <v>8.7236586457577356E-2</v>
      </c>
      <c r="U73" s="73">
        <v>2.7704172974286755E-2</v>
      </c>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36"/>
      <c r="BE73" s="73"/>
      <c r="BF73" s="36"/>
      <c r="BG73" s="73"/>
      <c r="BH73" s="36"/>
      <c r="BI73" s="73"/>
      <c r="BJ73" s="36"/>
      <c r="BK73" s="73"/>
      <c r="BL73" s="36"/>
      <c r="BM73" s="73"/>
      <c r="BN73" s="36"/>
      <c r="BO73" s="73"/>
      <c r="BP73" s="36"/>
      <c r="BQ73" s="73"/>
      <c r="BR73" s="36"/>
      <c r="BS73" s="73"/>
      <c r="BT73" s="36"/>
      <c r="BU73" s="73"/>
    </row>
    <row r="74" spans="1:73" x14ac:dyDescent="0.25">
      <c r="B74" s="117"/>
      <c r="C74" s="117"/>
      <c r="D74" s="117"/>
      <c r="E74" s="117"/>
      <c r="F74" s="117"/>
      <c r="G74" s="117"/>
      <c r="H74" s="117"/>
      <c r="I74" s="117"/>
      <c r="J74" s="117"/>
      <c r="K74" s="117"/>
      <c r="L74" s="117"/>
      <c r="M74" s="117"/>
      <c r="N74" s="117"/>
      <c r="O74" s="118"/>
      <c r="P74" s="117"/>
      <c r="Q74" s="117"/>
      <c r="R74" s="117"/>
      <c r="S74" s="117"/>
      <c r="T74" s="117"/>
      <c r="U74" s="117"/>
      <c r="V74" s="117"/>
      <c r="W74" s="117"/>
      <c r="X74" s="117"/>
      <c r="Y74" s="117"/>
      <c r="Z74" s="117"/>
      <c r="AA74" s="117"/>
      <c r="AB74" s="118"/>
      <c r="AC74" s="118"/>
      <c r="AD74" s="118"/>
      <c r="AE74" s="118"/>
      <c r="AF74" s="118"/>
      <c r="AG74" s="118"/>
      <c r="AH74" s="118"/>
      <c r="AI74" s="118"/>
      <c r="AJ74" s="118"/>
      <c r="AK74" s="118"/>
      <c r="AL74" s="117"/>
      <c r="AM74" s="117"/>
      <c r="AN74" s="117"/>
      <c r="AO74" s="117"/>
      <c r="AP74" s="117"/>
      <c r="AQ74" s="117"/>
      <c r="AR74" s="117"/>
      <c r="AS74" s="117"/>
      <c r="AT74" s="118"/>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row>
    <row r="75" spans="1:73" x14ac:dyDescent="0.25">
      <c r="T75" s="76"/>
      <c r="U75" s="76"/>
      <c r="Z75" s="76"/>
      <c r="AA75" s="76"/>
      <c r="AN75" s="76"/>
      <c r="AO75" s="76"/>
      <c r="AU75" s="76"/>
      <c r="AW75" s="76"/>
      <c r="AZ75" s="76"/>
      <c r="BA75" s="76"/>
      <c r="BB75" s="76"/>
      <c r="BC75" s="76"/>
    </row>
    <row r="76" spans="1:73" x14ac:dyDescent="0.25">
      <c r="A76" t="s">
        <v>88</v>
      </c>
      <c r="B76" s="65">
        <f>'APM utregning'!B76</f>
        <v>145.89934700000001</v>
      </c>
      <c r="C76" s="65">
        <f>'APM utregning'!C76</f>
        <v>75.414375000000007</v>
      </c>
      <c r="D76" s="65">
        <v>70.484971999999999</v>
      </c>
      <c r="E76" s="65">
        <v>46.916012000000002</v>
      </c>
      <c r="F76" s="65">
        <v>23.568960000000001</v>
      </c>
      <c r="G76" s="65">
        <v>23.568960000000001</v>
      </c>
      <c r="H76" s="65">
        <v>13.674626</v>
      </c>
      <c r="I76" s="65">
        <v>20.137823000000001</v>
      </c>
      <c r="J76" s="65">
        <v>-6.4631980000000002</v>
      </c>
      <c r="K76" s="65">
        <v>35.073110999999997</v>
      </c>
      <c r="L76" s="65">
        <v>-41.536307999999998</v>
      </c>
      <c r="M76" s="65">
        <v>29.212637999999998</v>
      </c>
      <c r="N76" s="65">
        <v>-70.748947000000001</v>
      </c>
      <c r="O76" s="65">
        <v>-70.748947000000001</v>
      </c>
      <c r="P76" s="65">
        <v>-6.9468129999999997</v>
      </c>
      <c r="Q76" s="65">
        <v>18.672799000000001</v>
      </c>
      <c r="R76" s="65">
        <v>-25.619612</v>
      </c>
      <c r="S76" s="65">
        <v>22.404655000000002</v>
      </c>
      <c r="T76" s="65">
        <v>-48.024267000000002</v>
      </c>
      <c r="U76" s="65">
        <v>-48.008932999999999</v>
      </c>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14"/>
      <c r="BE76" s="14"/>
      <c r="BF76" s="14"/>
      <c r="BG76" s="14"/>
      <c r="BH76" s="14"/>
      <c r="BI76" s="14"/>
      <c r="BJ76" s="14"/>
      <c r="BK76" s="14"/>
      <c r="BL76" s="14"/>
      <c r="BM76" s="14"/>
      <c r="BN76" s="14"/>
      <c r="BO76" s="14"/>
      <c r="BP76" s="14"/>
      <c r="BQ76" s="14"/>
      <c r="BR76" s="14"/>
      <c r="BS76" s="14"/>
      <c r="BT76" s="14"/>
      <c r="BU76" s="14"/>
    </row>
    <row r="77" spans="1:73" x14ac:dyDescent="0.25">
      <c r="A77" t="s">
        <v>89</v>
      </c>
      <c r="B77" s="65">
        <f>'APM utregning'!B77</f>
        <v>194.53246266666667</v>
      </c>
      <c r="C77" s="65">
        <f>'APM utregning'!C77</f>
        <v>301.65750000000003</v>
      </c>
      <c r="D77" s="65">
        <v>140.969944</v>
      </c>
      <c r="E77" s="65">
        <v>187.66404800000001</v>
      </c>
      <c r="F77" s="65">
        <v>94.275840000000002</v>
      </c>
      <c r="G77" s="65">
        <v>94.275840000000002</v>
      </c>
      <c r="H77" s="65">
        <v>13.674626</v>
      </c>
      <c r="I77" s="65">
        <v>80.551292000000004</v>
      </c>
      <c r="J77" s="65">
        <v>-8.6175973333333342</v>
      </c>
      <c r="K77" s="65">
        <v>140.29244399999999</v>
      </c>
      <c r="L77" s="65">
        <v>-83.072615999999996</v>
      </c>
      <c r="M77" s="65">
        <v>116.85055199999999</v>
      </c>
      <c r="N77" s="65">
        <v>-282.995788</v>
      </c>
      <c r="O77" s="65">
        <v>-282.995788</v>
      </c>
      <c r="P77" s="65">
        <v>-6.9468129999999997</v>
      </c>
      <c r="Q77" s="65">
        <v>74.691196000000005</v>
      </c>
      <c r="R77" s="65">
        <v>-34.159482666666669</v>
      </c>
      <c r="S77" s="65">
        <v>89.618620000000007</v>
      </c>
      <c r="T77" s="65">
        <v>-96.048534000000004</v>
      </c>
      <c r="U77" s="65">
        <v>-192.035732</v>
      </c>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14"/>
      <c r="BE77" s="14"/>
      <c r="BF77" s="14"/>
      <c r="BG77" s="14"/>
      <c r="BH77" s="14"/>
      <c r="BI77" s="14"/>
      <c r="BJ77" s="14"/>
      <c r="BK77" s="14"/>
      <c r="BL77" s="14"/>
      <c r="BM77" s="14"/>
      <c r="BN77" s="14"/>
      <c r="BO77" s="14"/>
      <c r="BP77" s="14"/>
      <c r="BQ77" s="14"/>
      <c r="BR77" s="14"/>
      <c r="BS77" s="14"/>
      <c r="BT77" s="14"/>
      <c r="BU77" s="14"/>
    </row>
    <row r="78" spans="1:73" ht="30" x14ac:dyDescent="0.25">
      <c r="A78" s="22" t="s">
        <v>90</v>
      </c>
      <c r="B78" s="65">
        <f>'APM utregning'!B78</f>
        <v>240894.99900099757</v>
      </c>
      <c r="C78" s="65">
        <f>'APM utregning'!C78</f>
        <v>244490.07312469019</v>
      </c>
      <c r="D78" s="65">
        <v>238810.67546377014</v>
      </c>
      <c r="E78" s="65">
        <v>240051.33087627013</v>
      </c>
      <c r="F78" s="65">
        <v>237299.92487730499</v>
      </c>
      <c r="G78" s="65">
        <v>237299.92487730499</v>
      </c>
      <c r="H78" s="65">
        <v>225591.42587717023</v>
      </c>
      <c r="I78" s="65">
        <v>235322.92273496528</v>
      </c>
      <c r="J78" s="65">
        <v>222906.94118677027</v>
      </c>
      <c r="K78" s="65">
        <v>233208.19997877523</v>
      </c>
      <c r="L78" s="65">
        <v>219103.76130530689</v>
      </c>
      <c r="M78" s="65">
        <v>223033.58433112517</v>
      </c>
      <c r="N78" s="65">
        <v>212605.68239476532</v>
      </c>
      <c r="O78" s="65">
        <v>212605.68239476532</v>
      </c>
      <c r="P78" s="65">
        <v>204193.05480988603</v>
      </c>
      <c r="Q78" s="65">
        <v>210071.82363354025</v>
      </c>
      <c r="R78" s="65">
        <v>202430.28969894</v>
      </c>
      <c r="S78" s="65">
        <v>207201.95741834515</v>
      </c>
      <c r="T78" s="65">
        <v>200273.8755941166</v>
      </c>
      <c r="U78" s="65">
        <v>202734.45684728981</v>
      </c>
      <c r="V78" s="65"/>
      <c r="W78" s="65"/>
      <c r="X78" s="65"/>
      <c r="Y78" s="65"/>
      <c r="Z78" s="65"/>
      <c r="AA78" s="65"/>
      <c r="AB78" s="65"/>
      <c r="AC78" s="65"/>
      <c r="AD78" s="65"/>
      <c r="AE78" s="65"/>
      <c r="AF78" s="65"/>
      <c r="AG78" s="65"/>
      <c r="AH78" s="65"/>
      <c r="AI78" s="65"/>
      <c r="AJ78" s="65"/>
      <c r="AK78" s="65"/>
      <c r="AL78" s="81"/>
      <c r="AM78" s="16"/>
      <c r="AN78" s="16"/>
      <c r="AO78" s="16"/>
      <c r="AP78" s="81"/>
      <c r="AQ78" s="16"/>
      <c r="AR78" s="81"/>
      <c r="AS78" s="16"/>
      <c r="AT78" s="81"/>
      <c r="AU78" s="16"/>
      <c r="AV78" s="81"/>
      <c r="AW78" s="16"/>
      <c r="AX78" s="81"/>
      <c r="AY78" s="16"/>
      <c r="AZ78" s="81"/>
      <c r="BA78" s="16"/>
      <c r="BB78" s="16"/>
      <c r="BC78" s="16"/>
      <c r="BD78" s="13"/>
      <c r="BE78" s="13"/>
      <c r="BF78" s="13"/>
      <c r="BG78" s="13"/>
      <c r="BH78" s="13"/>
      <c r="BI78" s="13"/>
      <c r="BJ78" s="13"/>
      <c r="BK78" s="13"/>
      <c r="BL78" s="13"/>
      <c r="BM78" s="13"/>
      <c r="BN78" s="13"/>
      <c r="BO78" s="13"/>
      <c r="BP78" s="13"/>
      <c r="BQ78" s="13"/>
      <c r="BR78" s="13"/>
      <c r="BS78" s="13"/>
      <c r="BT78" s="13"/>
      <c r="BU78" s="13"/>
    </row>
    <row r="79" spans="1:73" s="3" customFormat="1" ht="15.75" thickBot="1" x14ac:dyDescent="0.3">
      <c r="A79" s="38" t="s">
        <v>87</v>
      </c>
      <c r="B79" s="74">
        <f t="shared" ref="B79:C79" si="12">B77/B78</f>
        <v>8.0754047810623541E-4</v>
      </c>
      <c r="C79" s="74">
        <f t="shared" si="12"/>
        <v>1.2338231002375069E-3</v>
      </c>
      <c r="D79" s="74">
        <v>5.9030000952108388E-4</v>
      </c>
      <c r="E79" s="74">
        <v>7.8176633020513367E-4</v>
      </c>
      <c r="F79" s="74">
        <v>3.9728558721097347E-4</v>
      </c>
      <c r="G79" s="74">
        <v>3.9728558721097347E-4</v>
      </c>
      <c r="H79" s="74">
        <v>6.0616780743455852E-5</v>
      </c>
      <c r="I79" s="74">
        <v>3.4230108594529774E-4</v>
      </c>
      <c r="J79" s="74">
        <v>-3.8660067234572042E-5</v>
      </c>
      <c r="K79" s="74">
        <v>6.0157594807030068E-4</v>
      </c>
      <c r="L79" s="74">
        <v>-3.7914737522120256E-4</v>
      </c>
      <c r="M79" s="74">
        <v>5.2391460393928248E-4</v>
      </c>
      <c r="N79" s="74">
        <v>-1.3310828986900483E-3</v>
      </c>
      <c r="O79" s="74">
        <v>-1.3310828986900483E-3</v>
      </c>
      <c r="P79" s="74">
        <v>-3.4020809407390622E-5</v>
      </c>
      <c r="Q79" s="74">
        <v>3.5555075739379048E-4</v>
      </c>
      <c r="R79" s="74">
        <v>-1.6874689414054394E-4</v>
      </c>
      <c r="S79" s="74">
        <v>4.3251821129786973E-4</v>
      </c>
      <c r="T79" s="74">
        <v>-4.7958593558480872E-4</v>
      </c>
      <c r="U79" s="74">
        <v>-9.472278910370493E-4</v>
      </c>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39"/>
      <c r="BE79" s="39"/>
      <c r="BF79" s="39"/>
      <c r="BG79" s="39"/>
      <c r="BH79" s="39"/>
      <c r="BI79" s="39"/>
      <c r="BJ79" s="39"/>
      <c r="BK79" s="39"/>
      <c r="BL79" s="39"/>
      <c r="BM79" s="39"/>
      <c r="BN79" s="39"/>
      <c r="BO79" s="39"/>
      <c r="BP79" s="39"/>
      <c r="BQ79" s="39"/>
      <c r="BR79" s="39"/>
      <c r="BS79" s="39"/>
      <c r="BT79" s="39"/>
      <c r="BU79" s="39"/>
    </row>
    <row r="80" spans="1:73" x14ac:dyDescent="0.25">
      <c r="B80" s="75"/>
      <c r="C80" s="75"/>
      <c r="D80" s="75"/>
      <c r="E80" s="75"/>
      <c r="F80" s="75"/>
      <c r="G80" s="75"/>
      <c r="H80" s="75"/>
      <c r="I80" s="75"/>
      <c r="J80" s="75"/>
      <c r="K80" s="75"/>
      <c r="L80" s="56"/>
      <c r="M80" s="56"/>
      <c r="N80" s="75"/>
      <c r="O80" s="56"/>
      <c r="P80" s="75"/>
      <c r="Q80" s="75"/>
      <c r="R80" s="75"/>
      <c r="S80" s="75"/>
      <c r="T80" s="75"/>
      <c r="U80" s="75"/>
      <c r="V80" s="75"/>
      <c r="W80" s="75"/>
      <c r="X80" s="75"/>
      <c r="Y80" s="75"/>
      <c r="Z80" s="75"/>
      <c r="AA80" s="75"/>
      <c r="AB80" s="56"/>
      <c r="AC80" s="56"/>
      <c r="AD80" s="56"/>
      <c r="AE80" s="56"/>
      <c r="AF80" s="56"/>
      <c r="AG80" s="56"/>
      <c r="AH80" s="56"/>
      <c r="AI80" s="56"/>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row>
    <row r="81" spans="1:73" x14ac:dyDescent="0.25">
      <c r="T81" s="76"/>
      <c r="U81" s="76"/>
      <c r="Z81" s="76"/>
      <c r="AA81" s="76"/>
      <c r="AN81" s="76"/>
      <c r="AO81" s="76"/>
      <c r="AP81" s="76"/>
      <c r="AR81" s="76"/>
      <c r="AT81" s="76"/>
      <c r="AU81" s="76"/>
      <c r="AV81" s="76"/>
      <c r="AW81" s="76"/>
      <c r="AX81" s="76"/>
      <c r="AY81" s="76"/>
      <c r="AZ81" s="76"/>
      <c r="BA81" s="76"/>
      <c r="BB81" s="76"/>
      <c r="BC81" s="76"/>
    </row>
    <row r="82" spans="1:73" x14ac:dyDescent="0.25">
      <c r="A82" t="s">
        <v>179</v>
      </c>
      <c r="B82" s="65">
        <f>+'APM utregning'!B82</f>
        <v>14519.539090000002</v>
      </c>
      <c r="D82" s="76">
        <v>12889.099170000001</v>
      </c>
      <c r="F82" s="65">
        <v>13907.315828999999</v>
      </c>
      <c r="H82" s="76">
        <v>14007.112428</v>
      </c>
      <c r="J82" s="65">
        <v>13092.613016000003</v>
      </c>
      <c r="L82" s="214">
        <v>12845.584715000001</v>
      </c>
      <c r="N82" s="214">
        <v>10558.919228000002</v>
      </c>
      <c r="P82" s="65">
        <v>11361.177797</v>
      </c>
      <c r="R82" s="214">
        <v>11045.733484</v>
      </c>
      <c r="T82" s="214">
        <v>10614.873244</v>
      </c>
      <c r="U82" s="76"/>
      <c r="V82" s="214"/>
      <c r="X82" s="65"/>
      <c r="Z82" s="65"/>
      <c r="AA82" s="76"/>
      <c r="AB82" s="65"/>
      <c r="AD82" s="65"/>
      <c r="AF82" s="65"/>
      <c r="AH82" s="65"/>
      <c r="AJ82" s="65"/>
      <c r="AL82" s="65"/>
      <c r="AN82" s="65"/>
      <c r="AO82" s="76"/>
      <c r="AP82" s="65"/>
      <c r="AR82" s="65"/>
      <c r="AT82" s="65"/>
      <c r="AU82" s="76"/>
      <c r="AV82" s="65"/>
      <c r="AW82" s="76"/>
      <c r="AX82" s="65"/>
      <c r="AY82" s="76"/>
      <c r="AZ82" s="65"/>
      <c r="BA82" s="76"/>
      <c r="BB82" s="65"/>
      <c r="BC82" s="76"/>
    </row>
    <row r="83" spans="1:73" x14ac:dyDescent="0.25">
      <c r="A83" t="s">
        <v>180</v>
      </c>
      <c r="B83" s="81">
        <f>+'APM utregning'!B83</f>
        <v>247147.96961268003</v>
      </c>
      <c r="D83" s="76">
        <v>241832.17663670034</v>
      </c>
      <c r="F83" s="81">
        <v>238270.48511583995</v>
      </c>
      <c r="H83" s="76">
        <v>236329.36463877006</v>
      </c>
      <c r="J83" s="81">
        <v>234316.48083116047</v>
      </c>
      <c r="L83" s="214">
        <v>232099.91912638996</v>
      </c>
      <c r="N83" s="214">
        <v>213967.24953586038</v>
      </c>
      <c r="P83" s="81">
        <v>211244.11525367026</v>
      </c>
      <c r="R83" s="214">
        <v>208899.53201341021</v>
      </c>
      <c r="T83" s="214">
        <v>205504.38282328009</v>
      </c>
      <c r="U83" s="76"/>
      <c r="V83" s="214"/>
      <c r="X83" s="81"/>
      <c r="Z83" s="81"/>
      <c r="AA83" s="76"/>
      <c r="AB83" s="81"/>
      <c r="AD83" s="65"/>
      <c r="AF83" s="81"/>
      <c r="AH83" s="81"/>
      <c r="AJ83" s="81"/>
      <c r="AL83" s="81"/>
      <c r="AN83" s="81"/>
      <c r="AO83" s="76"/>
      <c r="AP83" s="81"/>
      <c r="AR83" s="81"/>
      <c r="AT83" s="81"/>
      <c r="AU83" s="76"/>
      <c r="AV83" s="81"/>
      <c r="AW83" s="76"/>
      <c r="AX83" s="81"/>
      <c r="AY83" s="76"/>
      <c r="AZ83" s="81"/>
      <c r="BA83" s="76"/>
      <c r="BB83" s="81"/>
      <c r="BC83" s="76"/>
    </row>
    <row r="84" spans="1:73" ht="45" customHeight="1" thickBot="1" x14ac:dyDescent="0.3">
      <c r="A84" s="38" t="s">
        <v>182</v>
      </c>
      <c r="B84" s="74">
        <f>+'APM utregning'!B84</f>
        <v>5.8748364846995978E-2</v>
      </c>
      <c r="C84" s="74"/>
      <c r="D84" s="74">
        <v>5.329770152696859E-2</v>
      </c>
      <c r="E84" s="74"/>
      <c r="F84" s="74">
        <v>5.8367765618300059E-2</v>
      </c>
      <c r="G84" s="74"/>
      <c r="H84" s="74">
        <v>5.9269454091792198E-2</v>
      </c>
      <c r="I84" s="74"/>
      <c r="J84" s="74">
        <v>5.5875766696214774E-2</v>
      </c>
      <c r="K84" s="74"/>
      <c r="L84" s="74">
        <v>5.5345063295799517E-2</v>
      </c>
      <c r="M84" s="217"/>
      <c r="N84" s="74">
        <v>4.9348296297234751E-2</v>
      </c>
      <c r="O84" s="217"/>
      <c r="P84" s="74">
        <v>5.3782221499316323E-2</v>
      </c>
      <c r="Q84" s="74"/>
      <c r="R84" s="74">
        <v>5.2875817277038821E-2</v>
      </c>
      <c r="S84" s="74"/>
      <c r="T84" s="74">
        <v>5.1652782768764963E-2</v>
      </c>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6"/>
    </row>
    <row r="85" spans="1:73" x14ac:dyDescent="0.25">
      <c r="B85" s="141"/>
      <c r="F85" s="141"/>
      <c r="J85" s="141"/>
      <c r="L85" s="76"/>
      <c r="P85" s="141"/>
      <c r="T85" s="76"/>
      <c r="U85" s="76"/>
      <c r="X85" s="141"/>
      <c r="Z85" s="141"/>
      <c r="AA85" s="76"/>
      <c r="AB85" s="142"/>
      <c r="AN85" s="76"/>
      <c r="AO85" s="76"/>
      <c r="AP85" s="76"/>
      <c r="AR85" s="76"/>
      <c r="AT85" s="76"/>
      <c r="AU85" s="76"/>
      <c r="AV85" s="76"/>
      <c r="AW85" s="76"/>
      <c r="AX85" s="76"/>
      <c r="AY85" s="76"/>
      <c r="AZ85" s="76"/>
      <c r="BA85" s="76"/>
      <c r="BB85" s="76"/>
      <c r="BC85" s="76"/>
    </row>
    <row r="86" spans="1:73" x14ac:dyDescent="0.25">
      <c r="A86" t="s">
        <v>181</v>
      </c>
      <c r="B86" s="65">
        <f>+'APM utregning'!B86</f>
        <v>2259.9157338599994</v>
      </c>
      <c r="D86" s="76">
        <v>1887.9356488599997</v>
      </c>
      <c r="F86" s="65">
        <v>1963.8762028599992</v>
      </c>
      <c r="H86" s="76">
        <v>2084.5632788599996</v>
      </c>
      <c r="J86" s="65">
        <v>2288.8138328599994</v>
      </c>
      <c r="L86" s="214">
        <v>2290.8371338599995</v>
      </c>
      <c r="N86" s="214">
        <v>2064.6863038599995</v>
      </c>
      <c r="P86" s="65">
        <v>2044.3365988599994</v>
      </c>
      <c r="R86" s="214">
        <v>2138.8551718599997</v>
      </c>
      <c r="T86" s="214">
        <v>2229.1867448599996</v>
      </c>
      <c r="U86" s="76"/>
      <c r="V86" s="214"/>
      <c r="X86" s="65"/>
      <c r="Z86" s="65"/>
      <c r="AA86" s="76"/>
      <c r="AB86" s="65"/>
      <c r="AD86" s="65"/>
      <c r="AF86" s="65"/>
      <c r="AH86" s="65"/>
      <c r="AJ86" s="65"/>
      <c r="AL86" s="65"/>
      <c r="AN86" s="65"/>
      <c r="AO86" s="76"/>
      <c r="AP86" s="65"/>
      <c r="AR86" s="65"/>
      <c r="AT86" s="65"/>
      <c r="AU86" s="76"/>
      <c r="AV86" s="65"/>
      <c r="AW86" s="76"/>
      <c r="AX86" s="65"/>
      <c r="AY86" s="76"/>
      <c r="AZ86" s="65"/>
      <c r="BA86" s="76"/>
      <c r="BB86" s="65"/>
      <c r="BC86" s="76"/>
    </row>
    <row r="87" spans="1:73" x14ac:dyDescent="0.25">
      <c r="A87" t="s">
        <v>180</v>
      </c>
      <c r="B87" s="81">
        <f>+'APM utregning'!B87</f>
        <v>247147.96961268003</v>
      </c>
      <c r="D87" s="76">
        <v>241832.17663670034</v>
      </c>
      <c r="F87" s="81">
        <v>238270.48511583995</v>
      </c>
      <c r="H87" s="76">
        <v>236329.36463877006</v>
      </c>
      <c r="J87" s="81">
        <v>234316.48083116047</v>
      </c>
      <c r="L87" s="214">
        <v>232099.91912638996</v>
      </c>
      <c r="N87" s="214">
        <v>213967.24953586038</v>
      </c>
      <c r="P87" s="81">
        <v>211244.11525367026</v>
      </c>
      <c r="R87" s="214">
        <v>208899.53201341021</v>
      </c>
      <c r="T87" s="214">
        <v>205504.38282328009</v>
      </c>
      <c r="U87" s="76"/>
      <c r="V87" s="214"/>
      <c r="X87" s="81"/>
      <c r="Z87" s="81"/>
      <c r="AA87" s="76"/>
      <c r="AB87" s="81"/>
      <c r="AD87" s="81"/>
      <c r="AF87" s="81"/>
      <c r="AH87" s="81"/>
      <c r="AJ87" s="81"/>
      <c r="AL87" s="81"/>
      <c r="AN87" s="81"/>
      <c r="AO87" s="76"/>
      <c r="AP87" s="81"/>
      <c r="AR87" s="81"/>
      <c r="AT87" s="81"/>
      <c r="AU87" s="76"/>
      <c r="AV87" s="81"/>
      <c r="AW87" s="76"/>
      <c r="AX87" s="81"/>
      <c r="AY87" s="76"/>
      <c r="AZ87" s="81"/>
      <c r="BA87" s="76"/>
      <c r="BB87" s="81"/>
      <c r="BC87" s="76"/>
    </row>
    <row r="88" spans="1:73" ht="42.75" customHeight="1" thickBot="1" x14ac:dyDescent="0.3">
      <c r="A88" s="38" t="s">
        <v>183</v>
      </c>
      <c r="B88" s="74">
        <f>+'APM utregning'!B88</f>
        <v>9.1439785542306688E-3</v>
      </c>
      <c r="C88" s="74"/>
      <c r="D88" s="74">
        <v>7.806800877850956E-3</v>
      </c>
      <c r="E88" s="74"/>
      <c r="F88" s="74">
        <v>8.2422134739232253E-3</v>
      </c>
      <c r="G88" s="74"/>
      <c r="H88" s="74">
        <v>8.8205851272280915E-3</v>
      </c>
      <c r="I88" s="74"/>
      <c r="J88" s="74">
        <v>9.7680445896984568E-3</v>
      </c>
      <c r="K88" s="74"/>
      <c r="L88" s="74">
        <v>9.870047100759758E-3</v>
      </c>
      <c r="M88" s="217"/>
      <c r="N88" s="74">
        <v>9.6495436022977117E-3</v>
      </c>
      <c r="O88" s="217"/>
      <c r="P88" s="74">
        <v>9.6776025992727863E-3</v>
      </c>
      <c r="Q88" s="74"/>
      <c r="R88" s="74">
        <v>1.0238678618594017E-2</v>
      </c>
      <c r="S88" s="74"/>
      <c r="T88" s="74">
        <v>1.0847392713648107E-2</v>
      </c>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6"/>
    </row>
    <row r="89" spans="1:73" x14ac:dyDescent="0.25">
      <c r="AN89" s="76"/>
      <c r="AO89" s="76"/>
      <c r="AP89" s="76"/>
      <c r="AR89" s="76"/>
      <c r="AT89" s="76"/>
      <c r="AU89" s="76"/>
      <c r="AV89" s="76"/>
      <c r="AW89" s="76"/>
      <c r="AX89" s="76"/>
      <c r="AY89" s="76"/>
      <c r="AZ89" s="76"/>
      <c r="BA89" s="76"/>
      <c r="BB89" s="76"/>
      <c r="BC89" s="76"/>
    </row>
    <row r="90" spans="1:73" x14ac:dyDescent="0.25">
      <c r="AN90" s="76"/>
      <c r="AO90" s="76"/>
      <c r="AP90" s="76"/>
      <c r="AZ90" s="76"/>
      <c r="BA90" s="76"/>
    </row>
    <row r="91" spans="1:73" x14ac:dyDescent="0.25">
      <c r="A91" s="76" t="s">
        <v>149</v>
      </c>
      <c r="B91" s="91">
        <f>+'APM utregning'!B91</f>
        <v>3213.6424755174203</v>
      </c>
      <c r="C91" s="91">
        <f>+'APM utregning'!C91</f>
        <v>1103.7488216907541</v>
      </c>
      <c r="D91" s="91">
        <v>2109.8936538266662</v>
      </c>
      <c r="E91" s="91">
        <v>1053.4166647125683</v>
      </c>
      <c r="F91" s="91">
        <v>1056.4769891140982</v>
      </c>
      <c r="G91" s="91">
        <v>1056.4769891140982</v>
      </c>
      <c r="H91" s="91">
        <v>3627.3952950290409</v>
      </c>
      <c r="I91" s="91">
        <v>1035.7593623868493</v>
      </c>
      <c r="J91" s="91">
        <v>2591.6359326421916</v>
      </c>
      <c r="K91" s="91">
        <v>982.70851538958902</v>
      </c>
      <c r="L91" s="91">
        <v>1608.9604172526028</v>
      </c>
      <c r="M91" s="91">
        <v>854.7040083430137</v>
      </c>
      <c r="N91" s="91">
        <v>754.25640890958903</v>
      </c>
      <c r="O91" s="91">
        <v>754.25640890958903</v>
      </c>
      <c r="P91" s="91">
        <v>2142.8698854054792</v>
      </c>
      <c r="Q91" s="91">
        <v>702.03236251178078</v>
      </c>
      <c r="R91" s="91">
        <v>1430.8375228936986</v>
      </c>
      <c r="S91" s="91">
        <v>552.49659291397256</v>
      </c>
      <c r="T91" s="91">
        <v>878.34092997972607</v>
      </c>
      <c r="U91" s="91">
        <v>463.01032230575345</v>
      </c>
      <c r="V91" s="91"/>
      <c r="W91" s="91"/>
      <c r="X91" s="91"/>
      <c r="Y91" s="91"/>
      <c r="Z91" s="91"/>
      <c r="AA91" s="91"/>
      <c r="AB91" s="91"/>
      <c r="AC91" s="91"/>
      <c r="AD91" s="91"/>
      <c r="AE91" s="91"/>
      <c r="AF91" s="91"/>
      <c r="AG91" s="91"/>
      <c r="AH91" s="91"/>
      <c r="AI91" s="91"/>
      <c r="AJ91" s="91"/>
      <c r="AK91" s="91"/>
      <c r="AL91" s="91"/>
      <c r="AM91" s="91"/>
      <c r="AN91" s="91"/>
      <c r="AO91" s="91"/>
      <c r="AP91" s="65"/>
      <c r="AQ91" s="65"/>
      <c r="AR91" s="65"/>
      <c r="AS91" s="65"/>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76"/>
      <c r="BU91" s="91"/>
    </row>
    <row r="92" spans="1:73" x14ac:dyDescent="0.25">
      <c r="A92" s="82" t="s">
        <v>150</v>
      </c>
      <c r="B92" s="108">
        <f>+'APM utregning'!B92</f>
        <v>2052.1010356644115</v>
      </c>
      <c r="C92" s="108">
        <f>+'APM utregning'!C92</f>
        <v>709.34773639595744</v>
      </c>
      <c r="D92" s="108">
        <v>1342.7532992684542</v>
      </c>
      <c r="E92" s="108">
        <v>673.21083212169674</v>
      </c>
      <c r="F92" s="108">
        <v>669.54246714675742</v>
      </c>
      <c r="G92" s="108">
        <v>669.54246714675742</v>
      </c>
      <c r="H92" s="108">
        <v>2289.5902192920767</v>
      </c>
      <c r="I92" s="108">
        <v>683.03447395644719</v>
      </c>
      <c r="J92" s="108">
        <v>1606.5557453356294</v>
      </c>
      <c r="K92" s="108">
        <v>655.45583077199672</v>
      </c>
      <c r="L92" s="108">
        <v>949.68083659742456</v>
      </c>
      <c r="M92" s="108">
        <v>527.26940414723276</v>
      </c>
      <c r="N92" s="108">
        <v>422.41143245019174</v>
      </c>
      <c r="O92" s="108">
        <v>422.41143245019174</v>
      </c>
      <c r="P92" s="108">
        <v>1013.0273082506147</v>
      </c>
      <c r="Q92" s="108">
        <v>416.27560605156486</v>
      </c>
      <c r="R92" s="108">
        <v>596.75170219904987</v>
      </c>
      <c r="S92" s="108">
        <v>297.95381085624109</v>
      </c>
      <c r="T92" s="108">
        <v>298.79789134280878</v>
      </c>
      <c r="U92" s="108">
        <v>160.24273662737045</v>
      </c>
      <c r="V92" s="108"/>
      <c r="W92" s="108"/>
      <c r="X92" s="108"/>
      <c r="Y92" s="108"/>
      <c r="Z92" s="108"/>
      <c r="AA92" s="108"/>
      <c r="AB92" s="108"/>
      <c r="AC92" s="108"/>
      <c r="AD92" s="108"/>
      <c r="AE92" s="108"/>
      <c r="AF92" s="108"/>
      <c r="AG92" s="108"/>
      <c r="AH92" s="94"/>
      <c r="AI92" s="108"/>
      <c r="AJ92" s="94"/>
      <c r="AK92" s="108"/>
      <c r="AL92" s="94"/>
      <c r="AM92" s="108"/>
      <c r="AN92" s="108"/>
      <c r="AO92" s="108"/>
      <c r="AP92" s="65"/>
      <c r="AQ92" s="94"/>
      <c r="AR92" s="65"/>
      <c r="AS92" s="94"/>
      <c r="AT92" s="94"/>
      <c r="AU92" s="108"/>
      <c r="AV92" s="94"/>
      <c r="AW92" s="108"/>
      <c r="AX92" s="94"/>
      <c r="AY92" s="95"/>
      <c r="AZ92" s="94"/>
      <c r="BA92" s="95"/>
      <c r="BB92" s="95"/>
      <c r="BC92" s="95"/>
      <c r="BD92" s="94"/>
      <c r="BE92" s="95"/>
      <c r="BF92" s="94"/>
      <c r="BG92" s="95"/>
      <c r="BH92" s="94"/>
      <c r="BI92" s="95"/>
      <c r="BJ92" s="95"/>
      <c r="BK92" s="95"/>
      <c r="BL92" s="94"/>
      <c r="BM92" s="95"/>
      <c r="BN92" s="94"/>
      <c r="BO92" s="95"/>
      <c r="BP92" s="94"/>
      <c r="BQ92" s="95"/>
      <c r="BR92" s="95"/>
      <c r="BS92" s="95"/>
      <c r="BT92" s="82"/>
      <c r="BU92" s="95"/>
    </row>
    <row r="93" spans="1:73" x14ac:dyDescent="0.25">
      <c r="A93" s="76" t="s">
        <v>151</v>
      </c>
      <c r="B93" s="91">
        <f>+'APM utregning'!B93</f>
        <v>1161.5414398530088</v>
      </c>
      <c r="C93" s="91">
        <f>+'APM utregning'!C93</f>
        <v>394.40108529479664</v>
      </c>
      <c r="D93" s="91">
        <v>767.14035455821227</v>
      </c>
      <c r="E93" s="91">
        <v>380.20583259087152</v>
      </c>
      <c r="F93" s="91">
        <v>386.93452196734074</v>
      </c>
      <c r="G93" s="91">
        <v>386.93452196734074</v>
      </c>
      <c r="H93" s="91">
        <v>1337.8050757369645</v>
      </c>
      <c r="I93" s="91">
        <v>352.72488843040207</v>
      </c>
      <c r="J93" s="91">
        <v>985.08018730656238</v>
      </c>
      <c r="K93" s="91">
        <v>327.25268461759231</v>
      </c>
      <c r="L93" s="91">
        <v>659.27958065517828</v>
      </c>
      <c r="M93" s="91">
        <v>327.43460419578093</v>
      </c>
      <c r="N93" s="91">
        <v>331.84497645939729</v>
      </c>
      <c r="O93" s="91">
        <v>331.84497645939729</v>
      </c>
      <c r="P93" s="91">
        <v>1119.8425771548648</v>
      </c>
      <c r="Q93" s="91">
        <v>285.75675646021591</v>
      </c>
      <c r="R93" s="91">
        <v>834.08582069464887</v>
      </c>
      <c r="S93" s="91">
        <v>254.54278205773147</v>
      </c>
      <c r="T93" s="91">
        <v>579.54303863691734</v>
      </c>
      <c r="U93" s="91">
        <v>302.767585678383</v>
      </c>
      <c r="V93" s="91"/>
      <c r="W93" s="91"/>
      <c r="X93" s="91"/>
      <c r="Y93" s="91"/>
      <c r="Z93" s="91"/>
      <c r="AA93" s="91"/>
      <c r="AB93" s="91"/>
      <c r="AC93" s="91"/>
      <c r="AD93" s="91"/>
      <c r="AE93" s="91"/>
      <c r="AF93" s="91"/>
      <c r="AG93" s="91"/>
      <c r="AH93" s="91"/>
      <c r="AI93" s="91"/>
      <c r="AJ93" s="91"/>
      <c r="AK93" s="91"/>
      <c r="AL93" s="91"/>
      <c r="AM93" s="91"/>
      <c r="AN93" s="91"/>
      <c r="AO93" s="91"/>
      <c r="AP93" s="113"/>
      <c r="AQ93" s="65"/>
      <c r="AR93" s="113"/>
      <c r="AS93" s="65"/>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row>
    <row r="94" spans="1:73" x14ac:dyDescent="0.25">
      <c r="A94" s="76" t="s">
        <v>152</v>
      </c>
      <c r="B94" s="91">
        <f>+'APM utregning'!B94</f>
        <v>58442.0132295082</v>
      </c>
      <c r="C94" s="91">
        <f>+'APM utregning'!C94</f>
        <v>59503.478999999999</v>
      </c>
      <c r="D94" s="91">
        <v>57283.354500000009</v>
      </c>
      <c r="E94" s="91">
        <v>57368.883000000002</v>
      </c>
      <c r="F94" s="91">
        <v>57197.826000000001</v>
      </c>
      <c r="G94" s="91">
        <v>57197.826000000001</v>
      </c>
      <c r="H94" s="91">
        <v>55412.792999999998</v>
      </c>
      <c r="I94" s="91">
        <v>57463.161999999997</v>
      </c>
      <c r="J94" s="91">
        <v>54211.072999999997</v>
      </c>
      <c r="K94" s="91">
        <v>55890.357000000004</v>
      </c>
      <c r="L94" s="91">
        <v>52831.128784530381</v>
      </c>
      <c r="M94" s="91">
        <v>54316.54</v>
      </c>
      <c r="N94" s="91">
        <v>51329.213000000003</v>
      </c>
      <c r="O94" s="91">
        <v>51329.213000000003</v>
      </c>
      <c r="P94" s="91">
        <v>48479.857000000004</v>
      </c>
      <c r="Q94" s="91">
        <v>49965.002999999997</v>
      </c>
      <c r="R94" s="91">
        <v>48350.01</v>
      </c>
      <c r="S94" s="91">
        <v>49457.703999999998</v>
      </c>
      <c r="T94" s="91">
        <v>47786.305436464085</v>
      </c>
      <c r="U94" s="91">
        <v>48186.074000000001</v>
      </c>
      <c r="V94" s="91"/>
      <c r="W94" s="91"/>
      <c r="X94" s="91"/>
      <c r="Y94" s="91"/>
      <c r="Z94" s="91"/>
      <c r="AA94" s="91"/>
      <c r="AB94" s="91"/>
      <c r="AC94" s="91"/>
      <c r="AD94" s="91"/>
      <c r="AE94" s="91"/>
      <c r="AF94" s="91"/>
      <c r="AG94" s="91"/>
      <c r="AH94" s="91"/>
      <c r="AI94" s="91"/>
      <c r="AJ94" s="91"/>
      <c r="AK94" s="91"/>
      <c r="AL94" s="91"/>
      <c r="AM94" s="91"/>
      <c r="AN94" s="91"/>
      <c r="AO94" s="91"/>
      <c r="AP94" s="65"/>
      <c r="AQ94" s="65"/>
      <c r="AR94" s="65"/>
      <c r="AS94" s="65"/>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76"/>
      <c r="BU94" s="91"/>
    </row>
    <row r="95" spans="1:73" x14ac:dyDescent="0.25">
      <c r="A95" s="76" t="s">
        <v>153</v>
      </c>
      <c r="B95" s="107">
        <f>+'APM utregning'!B95</f>
        <v>4.7237</v>
      </c>
      <c r="C95" s="107">
        <f>+'APM utregning'!C95</f>
        <v>4.7425300000000004</v>
      </c>
      <c r="D95" s="107">
        <v>4.7141000000000002</v>
      </c>
      <c r="E95" s="107">
        <v>4.7197000000000005</v>
      </c>
      <c r="F95" s="107">
        <v>4.7080200000000003</v>
      </c>
      <c r="G95" s="107">
        <v>4.7080200000000003</v>
      </c>
      <c r="H95" s="107">
        <v>4.1536099999999996</v>
      </c>
      <c r="I95" s="107">
        <v>4.7158300000000004</v>
      </c>
      <c r="J95" s="107">
        <v>3.9643000000000002</v>
      </c>
      <c r="K95" s="107">
        <v>4.6527700000000003</v>
      </c>
      <c r="L95" s="107">
        <v>3.6147999999999998</v>
      </c>
      <c r="M95" s="107">
        <v>3.8936054945054939</v>
      </c>
      <c r="N95" s="107">
        <v>3.3296000000000001</v>
      </c>
      <c r="O95" s="107">
        <v>3.3296000000000001</v>
      </c>
      <c r="P95" s="107">
        <v>2.0541999999999998</v>
      </c>
      <c r="Q95" s="107">
        <v>3.3053699999999999</v>
      </c>
      <c r="R95" s="107">
        <v>1.6322000000000001</v>
      </c>
      <c r="S95" s="107">
        <v>2.3820999999999999</v>
      </c>
      <c r="T95" s="107">
        <v>1.2516</v>
      </c>
      <c r="U95" s="107">
        <v>1.3255300000000001</v>
      </c>
      <c r="V95" s="107"/>
      <c r="W95" s="107"/>
      <c r="X95" s="107"/>
      <c r="Y95" s="107"/>
      <c r="Z95" s="107"/>
      <c r="AA95" s="107"/>
      <c r="AB95" s="107"/>
      <c r="AC95" s="107"/>
      <c r="AD95" s="107"/>
      <c r="AE95" s="107"/>
      <c r="AF95" s="107"/>
      <c r="AG95" s="107"/>
      <c r="AH95" s="107"/>
      <c r="AI95" s="107"/>
      <c r="AJ95" s="107"/>
      <c r="AK95" s="107"/>
      <c r="AL95" s="107"/>
      <c r="AM95" s="107"/>
      <c r="AN95" s="107"/>
      <c r="AO95" s="107"/>
      <c r="AP95" s="77"/>
      <c r="AQ95" s="65"/>
      <c r="AR95" s="77"/>
      <c r="AS95" s="65"/>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row>
    <row r="96" spans="1:73" x14ac:dyDescent="0.25">
      <c r="A96" s="76" t="s">
        <v>154</v>
      </c>
      <c r="B96" s="91">
        <f>+'APM utregning'!B96</f>
        <v>274</v>
      </c>
      <c r="C96" s="91">
        <f>+'APM utregning'!C96</f>
        <v>92</v>
      </c>
      <c r="D96" s="91">
        <v>182</v>
      </c>
      <c r="E96" s="91">
        <v>91</v>
      </c>
      <c r="F96" s="91">
        <v>91</v>
      </c>
      <c r="G96" s="91">
        <v>91</v>
      </c>
      <c r="H96" s="91">
        <v>365</v>
      </c>
      <c r="I96" s="91">
        <v>92</v>
      </c>
      <c r="J96" s="91">
        <v>273</v>
      </c>
      <c r="K96" s="91">
        <v>92</v>
      </c>
      <c r="L96" s="91">
        <v>181</v>
      </c>
      <c r="M96" s="91">
        <v>91</v>
      </c>
      <c r="N96" s="91">
        <v>90</v>
      </c>
      <c r="O96" s="91">
        <v>90</v>
      </c>
      <c r="P96" s="91">
        <v>365</v>
      </c>
      <c r="Q96" s="91">
        <v>92</v>
      </c>
      <c r="R96" s="91">
        <v>273</v>
      </c>
      <c r="S96" s="91">
        <v>92</v>
      </c>
      <c r="T96" s="91">
        <v>181</v>
      </c>
      <c r="U96" s="91">
        <v>91</v>
      </c>
      <c r="V96" s="91"/>
      <c r="W96" s="91"/>
      <c r="X96" s="91"/>
      <c r="Y96" s="91"/>
      <c r="Z96" s="91"/>
      <c r="AA96" s="91"/>
      <c r="AB96" s="91"/>
      <c r="AC96" s="91"/>
      <c r="AD96" s="91"/>
      <c r="AE96" s="91"/>
      <c r="AF96" s="91"/>
      <c r="AG96" s="91"/>
      <c r="AH96" s="91"/>
      <c r="AI96" s="91"/>
      <c r="AJ96" s="91"/>
      <c r="AK96" s="91"/>
      <c r="AL96" s="91"/>
      <c r="AM96" s="91"/>
      <c r="AN96" s="91"/>
      <c r="AO96" s="91"/>
      <c r="AP96" s="77"/>
      <c r="AQ96" s="65"/>
      <c r="AR96" s="77"/>
      <c r="AS96" s="65"/>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76"/>
      <c r="BU96" s="91"/>
    </row>
    <row r="97" spans="1:73" ht="15.75" thickBot="1" x14ac:dyDescent="0.3">
      <c r="A97" s="93" t="s">
        <v>155</v>
      </c>
      <c r="B97" s="96">
        <f>+'APM utregning'!B97</f>
        <v>2.654850455957199E-2</v>
      </c>
      <c r="C97" s="96">
        <f>+'APM utregning'!C97</f>
        <v>2.6368717105471149E-2</v>
      </c>
      <c r="D97" s="96">
        <v>2.693122350058564E-2</v>
      </c>
      <c r="E97" s="96">
        <v>2.6655207885228308E-2</v>
      </c>
      <c r="F97" s="96">
        <v>2.7208064573944063E-2</v>
      </c>
      <c r="G97" s="96">
        <v>2.7208064573944063E-2</v>
      </c>
      <c r="H97" s="96">
        <v>2.4142531053018109E-2</v>
      </c>
      <c r="I97" s="96">
        <v>2.445295250870174E-2</v>
      </c>
      <c r="J97" s="96">
        <v>2.4294826300090749E-2</v>
      </c>
      <c r="K97" s="96">
        <v>2.3330115622205043E-2</v>
      </c>
      <c r="L97" s="96">
        <v>2.5164831374317704E-2</v>
      </c>
      <c r="M97" s="96">
        <v>2.4179312585941842E-2</v>
      </c>
      <c r="N97" s="96">
        <v>2.64E-2</v>
      </c>
      <c r="O97" s="96">
        <v>2.64E-2</v>
      </c>
      <c r="P97" s="96">
        <v>2.309913119493865E-2</v>
      </c>
      <c r="Q97" s="96">
        <v>2.2290059094740775E-2</v>
      </c>
      <c r="R97" s="96">
        <v>2.3164518228834471E-2</v>
      </c>
      <c r="S97" s="96">
        <v>2.0518877918804069E-2</v>
      </c>
      <c r="T97" s="96">
        <v>2.4456625226048759E-2</v>
      </c>
      <c r="U97" s="96">
        <v>2.5302249493072793E-2</v>
      </c>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row>
    <row r="98" spans="1:73" x14ac:dyDescent="0.25">
      <c r="A98" s="55"/>
      <c r="B98" s="75"/>
      <c r="C98" s="75"/>
      <c r="D98" s="75"/>
      <c r="E98" s="75"/>
      <c r="F98" s="75"/>
      <c r="G98" s="75"/>
      <c r="H98" s="75"/>
      <c r="I98" s="75"/>
      <c r="J98" s="75"/>
      <c r="K98" s="75"/>
      <c r="L98" s="56"/>
      <c r="M98" s="56"/>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5"/>
      <c r="BU98" s="75"/>
    </row>
    <row r="99" spans="1:73" x14ac:dyDescent="0.25">
      <c r="A99" s="55"/>
      <c r="O99" s="76"/>
      <c r="T99" s="76"/>
      <c r="U99" s="76"/>
      <c r="Z99" s="76"/>
      <c r="AA99" s="76"/>
      <c r="AB99" s="76"/>
      <c r="AC99" s="76"/>
      <c r="AD99" s="76"/>
      <c r="AE99" s="76"/>
      <c r="AF99" s="76"/>
      <c r="AG99" s="76"/>
      <c r="AH99" s="76"/>
      <c r="AI99" s="76"/>
      <c r="AJ99" s="76"/>
      <c r="AK99" s="76"/>
      <c r="AN99" s="76"/>
      <c r="AO99" s="76"/>
      <c r="AP99" s="76"/>
      <c r="AQ99" s="76"/>
      <c r="AV99" s="76"/>
      <c r="AZ99" s="76"/>
      <c r="BA99" s="76"/>
      <c r="BH99" s="14"/>
    </row>
    <row r="100" spans="1:73" x14ac:dyDescent="0.25">
      <c r="A100" s="76" t="s">
        <v>156</v>
      </c>
      <c r="B100" s="92">
        <f>+'APM utregning'!B100</f>
        <v>4852.6512303396612</v>
      </c>
      <c r="C100" s="92">
        <f>+'APM utregning'!C100</f>
        <v>2451.0357050935959</v>
      </c>
      <c r="D100" s="92">
        <v>4735.8920647214754</v>
      </c>
      <c r="E100" s="92">
        <v>2401.6155252460658</v>
      </c>
      <c r="F100" s="92">
        <v>2334.2765394754097</v>
      </c>
      <c r="G100" s="92">
        <v>2334.2765394754097</v>
      </c>
      <c r="H100" s="92">
        <v>7612.5828386410958</v>
      </c>
      <c r="I100" s="92">
        <v>2257.8078637402737</v>
      </c>
      <c r="J100" s="92">
        <v>5354.7749749008226</v>
      </c>
      <c r="K100" s="92">
        <v>2055.6449494564386</v>
      </c>
      <c r="L100" s="92">
        <v>3299.130025444384</v>
      </c>
      <c r="M100" s="92">
        <v>1747.7792869019179</v>
      </c>
      <c r="N100" s="92">
        <v>1551.3507385424659</v>
      </c>
      <c r="O100" s="92">
        <v>1551.3507385424659</v>
      </c>
      <c r="P100" s="92">
        <v>3979.2145235895887</v>
      </c>
      <c r="Q100" s="92">
        <v>1366.9927526761642</v>
      </c>
      <c r="R100" s="92">
        <v>2612.2217709134247</v>
      </c>
      <c r="S100" s="92">
        <v>1005.6648730476711</v>
      </c>
      <c r="T100" s="92">
        <v>1606.5568978657534</v>
      </c>
      <c r="U100" s="92">
        <v>848.14548339999999</v>
      </c>
      <c r="V100" s="92"/>
      <c r="W100" s="92"/>
      <c r="X100" s="92"/>
      <c r="Y100" s="92"/>
      <c r="Z100" s="92"/>
      <c r="AA100" s="92"/>
      <c r="AB100" s="92"/>
      <c r="AC100" s="92"/>
      <c r="AD100" s="92"/>
      <c r="AE100" s="92"/>
      <c r="AF100" s="92"/>
      <c r="AG100" s="92"/>
      <c r="AH100" s="91"/>
      <c r="AI100" s="92"/>
      <c r="AJ100" s="91"/>
      <c r="AK100" s="92"/>
      <c r="AL100" s="91"/>
      <c r="AM100" s="92"/>
      <c r="AN100" s="92"/>
      <c r="AO100" s="92"/>
      <c r="AP100" s="65"/>
      <c r="AQ100" s="65"/>
      <c r="AR100" s="65"/>
      <c r="AS100" s="65"/>
      <c r="AT100" s="91"/>
      <c r="AU100" s="92"/>
      <c r="AV100" s="91"/>
      <c r="AW100" s="92"/>
      <c r="AX100" s="91"/>
      <c r="AY100" s="92"/>
      <c r="AZ100" s="91"/>
      <c r="BA100" s="92"/>
      <c r="BB100" s="92"/>
      <c r="BC100" s="92"/>
      <c r="BD100" s="91"/>
      <c r="BE100" s="92"/>
      <c r="BF100" s="91"/>
      <c r="BG100" s="92"/>
      <c r="BH100" s="91"/>
      <c r="BI100" s="92"/>
      <c r="BJ100" s="92"/>
      <c r="BK100" s="92"/>
      <c r="BL100" s="91"/>
      <c r="BM100" s="92"/>
      <c r="BN100" s="91"/>
      <c r="BO100" s="92"/>
      <c r="BP100" s="91"/>
      <c r="BQ100" s="92"/>
      <c r="BR100" s="92"/>
      <c r="BS100" s="92"/>
      <c r="BT100" s="76"/>
      <c r="BU100" s="92"/>
    </row>
    <row r="101" spans="1:73" x14ac:dyDescent="0.25">
      <c r="A101" s="82" t="s">
        <v>150</v>
      </c>
      <c r="B101" s="94">
        <f>+'APM utregning'!B101</f>
        <v>4014.1277354044096</v>
      </c>
      <c r="C101" s="94">
        <f>+'APM utregning'!C101</f>
        <v>2036.0833926930625</v>
      </c>
      <c r="D101" s="94">
        <v>3933.8457971761782</v>
      </c>
      <c r="E101" s="94">
        <v>1978.0443427113471</v>
      </c>
      <c r="F101" s="94">
        <v>1955.8014544648313</v>
      </c>
      <c r="G101" s="94">
        <v>1955.8014544648313</v>
      </c>
      <c r="H101" s="94">
        <v>6632.9279186785925</v>
      </c>
      <c r="I101" s="94">
        <v>1974.9580593609271</v>
      </c>
      <c r="J101" s="94">
        <v>4657.9698593176654</v>
      </c>
      <c r="K101" s="94">
        <v>1919.9132688598306</v>
      </c>
      <c r="L101" s="94">
        <v>2738.0565904578352</v>
      </c>
      <c r="M101" s="94">
        <v>1524.6941732641915</v>
      </c>
      <c r="N101" s="94">
        <v>1213.3624171936438</v>
      </c>
      <c r="O101" s="94">
        <v>1213.3624171936438</v>
      </c>
      <c r="P101" s="94">
        <v>2950.7438415607508</v>
      </c>
      <c r="Q101" s="94">
        <v>1220.0434619766684</v>
      </c>
      <c r="R101" s="94">
        <v>1730.7003795840824</v>
      </c>
      <c r="S101" s="94">
        <v>864.2299287542246</v>
      </c>
      <c r="T101" s="94">
        <v>866.4704508298579</v>
      </c>
      <c r="U101" s="94">
        <v>465.07460134704968</v>
      </c>
      <c r="V101" s="94"/>
      <c r="W101" s="94"/>
      <c r="X101" s="94"/>
      <c r="Y101" s="94"/>
      <c r="Z101" s="94"/>
      <c r="AA101" s="94"/>
      <c r="AB101" s="94"/>
      <c r="AC101" s="94"/>
      <c r="AD101" s="94"/>
      <c r="AE101" s="94"/>
      <c r="AF101" s="94"/>
      <c r="AG101" s="94"/>
      <c r="AH101" s="94"/>
      <c r="AI101" s="94"/>
      <c r="AJ101" s="94"/>
      <c r="AK101" s="94"/>
      <c r="AL101" s="94"/>
      <c r="AM101" s="94"/>
      <c r="AN101" s="94"/>
      <c r="AO101" s="94"/>
      <c r="AP101" s="16"/>
      <c r="AQ101" s="16"/>
      <c r="AR101" s="16"/>
      <c r="AS101" s="16"/>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82"/>
      <c r="BU101" s="94"/>
    </row>
    <row r="102" spans="1:73" x14ac:dyDescent="0.25">
      <c r="A102" s="76" t="s">
        <v>157</v>
      </c>
      <c r="B102" s="91">
        <f>+'APM utregning'!B102</f>
        <v>838.52349493525162</v>
      </c>
      <c r="C102" s="91">
        <f>+'APM utregning'!C102</f>
        <v>414.9523124005334</v>
      </c>
      <c r="D102" s="91">
        <v>802.04626754529727</v>
      </c>
      <c r="E102" s="91">
        <v>423.57118253471867</v>
      </c>
      <c r="F102" s="91">
        <v>378.47508501057837</v>
      </c>
      <c r="G102" s="91">
        <v>378.47508501057837</v>
      </c>
      <c r="H102" s="91">
        <v>979.6549199625033</v>
      </c>
      <c r="I102" s="91">
        <v>282.84980437934655</v>
      </c>
      <c r="J102" s="91">
        <v>696.8051155831572</v>
      </c>
      <c r="K102" s="91">
        <v>135.73168059660793</v>
      </c>
      <c r="L102" s="91">
        <v>561.07343498654882</v>
      </c>
      <c r="M102" s="91">
        <v>223.08511363772641</v>
      </c>
      <c r="N102" s="91">
        <v>337.98832134882218</v>
      </c>
      <c r="O102" s="91">
        <v>337.98832134882218</v>
      </c>
      <c r="P102" s="91">
        <v>1028.4706820288379</v>
      </c>
      <c r="Q102" s="91">
        <v>146.9492906994958</v>
      </c>
      <c r="R102" s="91">
        <v>881.52139132934235</v>
      </c>
      <c r="S102" s="91">
        <v>141.43494429344651</v>
      </c>
      <c r="T102" s="91">
        <v>740.0864470358955</v>
      </c>
      <c r="U102" s="91">
        <v>383.07088205295031</v>
      </c>
      <c r="V102" s="91"/>
      <c r="W102" s="91"/>
      <c r="X102" s="91"/>
      <c r="Y102" s="91"/>
      <c r="Z102" s="91"/>
      <c r="AA102" s="91"/>
      <c r="AB102" s="91"/>
      <c r="AC102" s="91"/>
      <c r="AD102" s="91"/>
      <c r="AE102" s="91"/>
      <c r="AF102" s="91"/>
      <c r="AG102" s="91"/>
      <c r="AH102" s="91"/>
      <c r="AI102" s="91"/>
      <c r="AJ102" s="91"/>
      <c r="AK102" s="91"/>
      <c r="AL102" s="91"/>
      <c r="AM102" s="91"/>
      <c r="AN102" s="91"/>
      <c r="AO102" s="91"/>
      <c r="AP102" s="65"/>
      <c r="AQ102" s="65"/>
      <c r="AR102" s="65"/>
      <c r="AS102" s="65"/>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row>
    <row r="103" spans="1:73" x14ac:dyDescent="0.25">
      <c r="A103" s="76" t="s">
        <v>158</v>
      </c>
      <c r="B103" s="91">
        <f>+'APM utregning'!B103</f>
        <v>169679.52350000001</v>
      </c>
      <c r="C103" s="91">
        <f>+'APM utregning'!C103</f>
        <v>170796.408</v>
      </c>
      <c r="D103" s="91">
        <v>167821.64500000002</v>
      </c>
      <c r="E103" s="91">
        <v>168562.639</v>
      </c>
      <c r="F103" s="91">
        <v>167080.65100000001</v>
      </c>
      <c r="G103" s="91">
        <v>167080.65100000001</v>
      </c>
      <c r="H103" s="91">
        <v>158747.663</v>
      </c>
      <c r="I103" s="91">
        <v>166151.69399999999</v>
      </c>
      <c r="J103" s="91">
        <v>156252.53099999999</v>
      </c>
      <c r="K103" s="91">
        <v>163709.94500000001</v>
      </c>
      <c r="L103" s="91">
        <v>152428.65850000002</v>
      </c>
      <c r="M103" s="91">
        <v>157066.03</v>
      </c>
      <c r="N103" s="91">
        <v>147791.28700000001</v>
      </c>
      <c r="O103" s="91">
        <v>147791.28700000001</v>
      </c>
      <c r="P103" s="91">
        <v>142602.24900000001</v>
      </c>
      <c r="Q103" s="91">
        <v>146560.21</v>
      </c>
      <c r="R103" s="91">
        <v>141268.43</v>
      </c>
      <c r="S103" s="91">
        <v>144104.18100000001</v>
      </c>
      <c r="T103" s="91">
        <v>139820.361</v>
      </c>
      <c r="U103" s="91">
        <v>141031.897</v>
      </c>
      <c r="V103" s="91"/>
      <c r="W103" s="91"/>
      <c r="X103" s="91"/>
      <c r="Y103" s="91"/>
      <c r="Z103" s="91"/>
      <c r="AA103" s="91"/>
      <c r="AB103" s="91"/>
      <c r="AC103" s="91"/>
      <c r="AD103" s="91"/>
      <c r="AE103" s="91"/>
      <c r="AF103" s="91"/>
      <c r="AG103" s="91"/>
      <c r="AH103" s="91"/>
      <c r="AI103" s="91"/>
      <c r="AJ103" s="91"/>
      <c r="AK103" s="91"/>
      <c r="AL103" s="91"/>
      <c r="AM103" s="91"/>
      <c r="AN103" s="91"/>
      <c r="AO103" s="91"/>
      <c r="AP103" s="65"/>
      <c r="AQ103" s="65"/>
      <c r="AR103" s="65"/>
      <c r="AS103" s="65"/>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76"/>
      <c r="BU103" s="91"/>
    </row>
    <row r="104" spans="1:73" ht="15.75" thickBot="1" x14ac:dyDescent="0.3">
      <c r="A104" s="93" t="s">
        <v>159</v>
      </c>
      <c r="B104" s="96">
        <f>+'APM utregning'!B104</f>
        <v>6.6011001600380466E-3</v>
      </c>
      <c r="C104" s="96">
        <f>+'APM utregning'!C104</f>
        <v>9.6652415966420324E-3</v>
      </c>
      <c r="D104" s="96">
        <v>9.6108355411385991E-3</v>
      </c>
      <c r="E104" s="96">
        <v>1.0106592997146181E-2</v>
      </c>
      <c r="F104" s="96">
        <v>9.1106807680490145E-3</v>
      </c>
      <c r="G104" s="96">
        <v>9.1106807680490145E-3</v>
      </c>
      <c r="H104" s="96">
        <v>6.1711454609728869E-3</v>
      </c>
      <c r="I104" s="96">
        <v>6.7539236423981523E-3</v>
      </c>
      <c r="J104" s="96">
        <v>5.9623090977962501E-3</v>
      </c>
      <c r="K104" s="96">
        <v>3.2893584401576755E-3</v>
      </c>
      <c r="L104" s="96">
        <v>7.5227933303566212E-3</v>
      </c>
      <c r="M104" s="96">
        <v>5.6969157450287326E-3</v>
      </c>
      <c r="N104" s="96">
        <v>9.2747714847297592E-3</v>
      </c>
      <c r="O104" s="96">
        <v>9.2747714847297592E-3</v>
      </c>
      <c r="P104" s="96">
        <v>7.2121631267459034E-3</v>
      </c>
      <c r="Q104" s="96">
        <v>3.8779237359257367E-3</v>
      </c>
      <c r="R104" s="96">
        <v>8.3429176015564523E-3</v>
      </c>
      <c r="S104" s="96">
        <v>3.8939034539236502E-3</v>
      </c>
      <c r="T104" s="96">
        <v>1.0573978450575993E-2</v>
      </c>
      <c r="U104" s="96">
        <v>1.0794649586570131E-2</v>
      </c>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row>
    <row r="105" spans="1:73" x14ac:dyDescent="0.25">
      <c r="A105" s="5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12"/>
      <c r="AM105" s="112"/>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5"/>
      <c r="BR105" s="105"/>
      <c r="BS105" s="105"/>
      <c r="BT105" s="105"/>
      <c r="BU105" s="105"/>
    </row>
    <row r="106" spans="1:73" x14ac:dyDescent="0.25">
      <c r="A106" s="55"/>
      <c r="L106" s="76"/>
      <c r="M106" s="76"/>
      <c r="O106" s="76"/>
      <c r="T106" s="76"/>
      <c r="U106" s="76"/>
      <c r="Z106" s="76"/>
      <c r="AA106" s="76"/>
      <c r="AB106" s="76"/>
      <c r="AC106" s="76"/>
      <c r="AD106" s="76"/>
      <c r="AE106" s="76"/>
      <c r="AF106" s="76"/>
      <c r="AG106" s="76"/>
      <c r="AH106" s="76"/>
      <c r="AI106" s="76"/>
      <c r="AJ106" s="76"/>
      <c r="AK106" s="76"/>
      <c r="AL106" s="55"/>
      <c r="AM106" s="55"/>
      <c r="AN106" s="76"/>
      <c r="AO106" s="76"/>
      <c r="AP106" s="76"/>
      <c r="AQ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row>
    <row r="107" spans="1:73" x14ac:dyDescent="0.25">
      <c r="A107" s="76" t="s">
        <v>160</v>
      </c>
      <c r="B107" s="91">
        <f>+'APM utregning'!B107</f>
        <v>1464.9009999999998</v>
      </c>
      <c r="C107" s="91">
        <f>+'APM utregning'!C107</f>
        <v>745.11699999999996</v>
      </c>
      <c r="D107" s="91">
        <v>1382.6079999999999</v>
      </c>
      <c r="E107" s="91">
        <v>719.78399999999999</v>
      </c>
      <c r="F107" s="91">
        <v>662.82399999999996</v>
      </c>
      <c r="G107" s="91">
        <v>662.82399999999996</v>
      </c>
      <c r="H107" s="91">
        <v>2461.835</v>
      </c>
      <c r="I107" s="91">
        <v>674.85599999999999</v>
      </c>
      <c r="J107" s="91">
        <v>1786.979</v>
      </c>
      <c r="K107" s="91">
        <v>717.45</v>
      </c>
      <c r="L107" s="91">
        <v>1071.451</v>
      </c>
      <c r="M107" s="91">
        <v>602.14300000000003</v>
      </c>
      <c r="N107" s="91">
        <v>469.30799999999999</v>
      </c>
      <c r="O107" s="91">
        <v>469.30799999999999</v>
      </c>
      <c r="P107" s="91">
        <v>1164.7759999999998</v>
      </c>
      <c r="Q107" s="91">
        <v>438.32600000000002</v>
      </c>
      <c r="R107" s="91">
        <v>726.44999999999993</v>
      </c>
      <c r="S107" s="91">
        <v>334.65499999999997</v>
      </c>
      <c r="T107" s="91">
        <v>391.79499999999996</v>
      </c>
      <c r="U107" s="91">
        <v>212.011</v>
      </c>
      <c r="V107" s="91"/>
      <c r="W107" s="91"/>
      <c r="X107" s="91"/>
      <c r="Y107" s="91"/>
      <c r="Z107" s="91"/>
      <c r="AA107" s="91"/>
      <c r="AB107" s="91"/>
      <c r="AC107" s="91"/>
      <c r="AD107" s="91"/>
      <c r="AE107" s="91"/>
      <c r="AF107" s="91"/>
      <c r="AG107" s="91"/>
      <c r="AH107" s="91"/>
      <c r="AI107" s="91"/>
      <c r="AJ107" s="91"/>
      <c r="AK107" s="91"/>
      <c r="AL107" s="91"/>
      <c r="AM107" s="91"/>
      <c r="AN107" s="91"/>
      <c r="AO107" s="91"/>
      <c r="AP107" s="65"/>
      <c r="AQ107" s="65"/>
      <c r="AR107" s="65"/>
      <c r="AS107" s="65"/>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76"/>
      <c r="BU107" s="91"/>
    </row>
    <row r="108" spans="1:73" x14ac:dyDescent="0.25">
      <c r="A108" s="82" t="s">
        <v>150</v>
      </c>
      <c r="B108" s="94">
        <f>+'APM utregning'!B108</f>
        <v>1590.344934842698</v>
      </c>
      <c r="C108" s="94">
        <f>+'APM utregning'!C108</f>
        <v>812.25597520389749</v>
      </c>
      <c r="D108" s="94">
        <v>1513.6503316041908</v>
      </c>
      <c r="E108" s="94">
        <v>778.08895963880059</v>
      </c>
      <c r="F108" s="94">
        <v>735.56137196539032</v>
      </c>
      <c r="G108" s="94">
        <v>735.56137196539032</v>
      </c>
      <c r="H108" s="94">
        <v>2774.3252547910961</v>
      </c>
      <c r="I108" s="94">
        <v>779.37705705764506</v>
      </c>
      <c r="J108" s="94">
        <v>1994.948197733451</v>
      </c>
      <c r="K108" s="94">
        <v>824.51394369203194</v>
      </c>
      <c r="L108" s="94">
        <v>1172.8933478509068</v>
      </c>
      <c r="M108" s="94">
        <v>664.50739499085194</v>
      </c>
      <c r="N108" s="94">
        <v>508.38595286005489</v>
      </c>
      <c r="O108" s="94">
        <v>508.38595286005489</v>
      </c>
      <c r="P108" s="94">
        <v>1267.8361298024051</v>
      </c>
      <c r="Q108" s="94">
        <v>513.95190305781705</v>
      </c>
      <c r="R108" s="94">
        <v>753.8842267445882</v>
      </c>
      <c r="S108" s="94">
        <v>378.52230166539181</v>
      </c>
      <c r="T108" s="94">
        <v>375.36192507919645</v>
      </c>
      <c r="U108" s="94">
        <v>203.65176502996357</v>
      </c>
      <c r="V108" s="94"/>
      <c r="W108" s="94"/>
      <c r="X108" s="94"/>
      <c r="Y108" s="94"/>
      <c r="Z108" s="94"/>
      <c r="AA108" s="94"/>
      <c r="AB108" s="94"/>
      <c r="AC108" s="94"/>
      <c r="AD108" s="94"/>
      <c r="AE108" s="94"/>
      <c r="AF108" s="94"/>
      <c r="AG108" s="94"/>
      <c r="AH108" s="94"/>
      <c r="AI108" s="94"/>
      <c r="AJ108" s="94"/>
      <c r="AK108" s="94"/>
      <c r="AL108" s="94"/>
      <c r="AM108" s="94"/>
      <c r="AN108" s="94"/>
      <c r="AO108" s="94"/>
      <c r="AP108" s="16"/>
      <c r="AQ108" s="16"/>
      <c r="AR108" s="16"/>
      <c r="AS108" s="16"/>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82"/>
      <c r="BU108" s="94"/>
    </row>
    <row r="109" spans="1:73" x14ac:dyDescent="0.25">
      <c r="A109" s="76" t="s">
        <v>161</v>
      </c>
      <c r="B109" s="91">
        <f>+'APM utregning'!B109</f>
        <v>125.44393484269813</v>
      </c>
      <c r="C109" s="91">
        <f>+'APM utregning'!C109</f>
        <v>67.13897520389753</v>
      </c>
      <c r="D109" s="91">
        <v>131.04233160419085</v>
      </c>
      <c r="E109" s="91">
        <v>58.304959638800597</v>
      </c>
      <c r="F109" s="91">
        <v>72.737371965390366</v>
      </c>
      <c r="G109" s="91">
        <v>72.737371965390366</v>
      </c>
      <c r="H109" s="91">
        <v>312.49025479109605</v>
      </c>
      <c r="I109" s="91">
        <v>104.52105705764507</v>
      </c>
      <c r="J109" s="91">
        <v>207.96919773345098</v>
      </c>
      <c r="K109" s="91">
        <v>107.0639436920319</v>
      </c>
      <c r="L109" s="91">
        <v>101.4423478509068</v>
      </c>
      <c r="M109" s="91">
        <v>62.364394990851906</v>
      </c>
      <c r="N109" s="91">
        <v>39.077952860054893</v>
      </c>
      <c r="O109" s="91">
        <v>39.077952860054893</v>
      </c>
      <c r="P109" s="91">
        <v>103.0601298024053</v>
      </c>
      <c r="Q109" s="91">
        <v>75.625903057817027</v>
      </c>
      <c r="R109" s="91">
        <v>27.434226744588273</v>
      </c>
      <c r="S109" s="91">
        <v>43.867301665391835</v>
      </c>
      <c r="T109" s="91">
        <v>-16.433074920803506</v>
      </c>
      <c r="U109" s="91">
        <v>-8.3592349700364252</v>
      </c>
      <c r="V109" s="91"/>
      <c r="W109" s="91"/>
      <c r="X109" s="91"/>
      <c r="Y109" s="91"/>
      <c r="Z109" s="91"/>
      <c r="AA109" s="91"/>
      <c r="AB109" s="91"/>
      <c r="AC109" s="91"/>
      <c r="AD109" s="91"/>
      <c r="AE109" s="91"/>
      <c r="AF109" s="91"/>
      <c r="AG109" s="91"/>
      <c r="AH109" s="91"/>
      <c r="AI109" s="91"/>
      <c r="AJ109" s="91"/>
      <c r="AK109" s="91"/>
      <c r="AL109" s="91"/>
      <c r="AM109" s="91"/>
      <c r="AN109" s="91"/>
      <c r="AO109" s="91"/>
      <c r="AP109" s="65"/>
      <c r="AQ109" s="65"/>
      <c r="AR109" s="65"/>
      <c r="AS109" s="65"/>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row>
    <row r="110" spans="1:73" x14ac:dyDescent="0.25">
      <c r="A110" s="76" t="s">
        <v>165</v>
      </c>
      <c r="B110" s="91">
        <f>+'APM utregning'!B110</f>
        <v>67221.088500000013</v>
      </c>
      <c r="C110" s="91">
        <f>+'APM utregning'!C110</f>
        <v>68135.914000000004</v>
      </c>
      <c r="D110" s="91">
        <v>64571.983500000002</v>
      </c>
      <c r="E110" s="91">
        <v>66306.263000000006</v>
      </c>
      <c r="F110" s="91">
        <v>62837.703999999998</v>
      </c>
      <c r="G110" s="91">
        <v>62837.703999999998</v>
      </c>
      <c r="H110" s="91">
        <v>67258.240999999995</v>
      </c>
      <c r="I110" s="91">
        <v>65568.388999999996</v>
      </c>
      <c r="J110" s="91">
        <v>67575.406000000003</v>
      </c>
      <c r="K110" s="91">
        <v>70305.849000000002</v>
      </c>
      <c r="L110" s="91">
        <v>65188.529500000004</v>
      </c>
      <c r="M110" s="91">
        <v>68454.081000000006</v>
      </c>
      <c r="N110" s="91">
        <v>61922.978000000003</v>
      </c>
      <c r="O110" s="91">
        <v>61922.978000000003</v>
      </c>
      <c r="P110" s="91">
        <v>61758.358</v>
      </c>
      <c r="Q110" s="91">
        <v>61688.957999999999</v>
      </c>
      <c r="R110" s="91">
        <v>61285.625999999997</v>
      </c>
      <c r="S110" s="91">
        <v>63042.949000000001</v>
      </c>
      <c r="T110" s="91">
        <v>60385.559500000003</v>
      </c>
      <c r="U110" s="91">
        <v>61624.029000000002</v>
      </c>
      <c r="V110" s="91"/>
      <c r="W110" s="91"/>
      <c r="X110" s="91"/>
      <c r="Y110" s="91"/>
      <c r="Z110" s="91"/>
      <c r="AA110" s="91"/>
      <c r="AB110" s="91"/>
      <c r="AC110" s="91"/>
      <c r="AD110" s="91"/>
      <c r="AE110" s="91"/>
      <c r="AF110" s="91"/>
      <c r="AG110" s="91"/>
      <c r="AH110" s="91"/>
      <c r="AI110" s="91"/>
      <c r="AJ110" s="91"/>
      <c r="AK110" s="91"/>
      <c r="AL110" s="91"/>
      <c r="AM110" s="91"/>
      <c r="AN110" s="91"/>
      <c r="AO110" s="91"/>
      <c r="AP110" s="65"/>
      <c r="AQ110" s="65"/>
      <c r="AR110" s="65"/>
      <c r="AS110" s="65"/>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76"/>
      <c r="BU110" s="91"/>
    </row>
    <row r="111" spans="1:73" ht="15.75" thickBot="1" x14ac:dyDescent="0.3">
      <c r="A111" s="93" t="s">
        <v>162</v>
      </c>
      <c r="B111" s="96">
        <f>+'APM utregning'!B111</f>
        <v>2.4927266117796163E-3</v>
      </c>
      <c r="C111" s="96">
        <f>+'APM utregning'!C111</f>
        <v>3.9200524686052486E-3</v>
      </c>
      <c r="D111" s="96">
        <v>4.0810994884554804E-3</v>
      </c>
      <c r="E111" s="96">
        <v>3.5366382545125733E-3</v>
      </c>
      <c r="F111" s="96">
        <v>4.6556142697581748E-3</v>
      </c>
      <c r="G111" s="96">
        <v>4.6556142697581748E-3</v>
      </c>
      <c r="H111" s="96">
        <v>4.5461258894816479E-3</v>
      </c>
      <c r="I111" s="96">
        <v>6.3243269998862414E-3</v>
      </c>
      <c r="J111" s="96">
        <v>4.0147226785095576E-3</v>
      </c>
      <c r="K111" s="96">
        <v>6.0416674466579959E-3</v>
      </c>
      <c r="L111" s="96">
        <v>3.238068340432811E-3</v>
      </c>
      <c r="M111" s="96">
        <v>3.6541707861841737E-3</v>
      </c>
      <c r="N111" s="96">
        <v>2.6593537962811432E-3</v>
      </c>
      <c r="O111" s="96">
        <v>2.6593537962811432E-3</v>
      </c>
      <c r="P111" s="96">
        <v>1.4687640853794279E-3</v>
      </c>
      <c r="Q111" s="96">
        <v>4.863715645432606E-3</v>
      </c>
      <c r="R111" s="96">
        <v>4.9850022035903595E-4</v>
      </c>
      <c r="S111" s="96">
        <v>2.6606378498010698E-3</v>
      </c>
      <c r="T111" s="96">
        <v>-5.4878221752891333E-4</v>
      </c>
      <c r="U111" s="96">
        <v>-5.4408645700674901E-4</v>
      </c>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row>
    <row r="112" spans="1:73" x14ac:dyDescent="0.25">
      <c r="A112" s="5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c r="BT112" s="105"/>
      <c r="BU112" s="105"/>
    </row>
    <row r="113" spans="1:73" x14ac:dyDescent="0.25">
      <c r="A113" s="55"/>
      <c r="L113" s="76"/>
      <c r="M113" s="76"/>
      <c r="O113" s="76"/>
      <c r="T113" s="76"/>
      <c r="U113" s="76"/>
      <c r="Z113" s="76"/>
      <c r="AA113" s="76"/>
      <c r="AB113" s="76"/>
      <c r="AC113" s="76"/>
      <c r="AD113" s="76"/>
      <c r="AE113" s="76"/>
      <c r="AF113" s="76"/>
      <c r="AG113" s="76"/>
      <c r="AH113" s="76"/>
      <c r="AI113" s="76"/>
      <c r="AJ113" s="76"/>
      <c r="AK113" s="76"/>
      <c r="AN113" s="76"/>
      <c r="AO113" s="76"/>
      <c r="AP113" s="76"/>
      <c r="AQ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c r="BT113" s="76"/>
      <c r="BU113" s="76"/>
    </row>
    <row r="114" spans="1:73" x14ac:dyDescent="0.25">
      <c r="A114" s="76" t="s">
        <v>163</v>
      </c>
      <c r="B114" s="91">
        <f>+'APM utregning'!B114</f>
        <v>1011.4359999999999</v>
      </c>
      <c r="C114" s="91">
        <f>+'APM utregning'!C114</f>
        <v>518.68299999999999</v>
      </c>
      <c r="D114" s="91">
        <v>948.74599999999998</v>
      </c>
      <c r="E114" s="91">
        <v>492.75299999999999</v>
      </c>
      <c r="F114" s="91">
        <v>455.99299999999999</v>
      </c>
      <c r="G114" s="91">
        <v>455.99299999999999</v>
      </c>
      <c r="H114" s="91">
        <v>1208.309</v>
      </c>
      <c r="I114" s="91">
        <v>416.11399999999998</v>
      </c>
      <c r="J114" s="91">
        <v>792.19499999999994</v>
      </c>
      <c r="K114" s="91">
        <v>331.173</v>
      </c>
      <c r="L114" s="91">
        <v>461.02199999999999</v>
      </c>
      <c r="M114" s="91">
        <v>254.751</v>
      </c>
      <c r="N114" s="91">
        <v>206.27099999999999</v>
      </c>
      <c r="O114" s="91">
        <v>206.27099999999999</v>
      </c>
      <c r="P114" s="91">
        <v>381.822</v>
      </c>
      <c r="Q114" s="91">
        <v>154.042</v>
      </c>
      <c r="R114" s="91">
        <v>227.78</v>
      </c>
      <c r="S114" s="91">
        <v>97.375</v>
      </c>
      <c r="T114" s="91">
        <v>130.405</v>
      </c>
      <c r="U114" s="91">
        <v>73.037999999999997</v>
      </c>
      <c r="V114" s="91"/>
      <c r="W114" s="91"/>
      <c r="X114" s="91"/>
      <c r="Y114" s="91"/>
      <c r="Z114" s="91"/>
      <c r="AA114" s="91"/>
      <c r="AB114" s="91"/>
      <c r="AC114" s="91"/>
      <c r="AD114" s="91"/>
      <c r="AE114" s="91"/>
      <c r="AF114" s="91"/>
      <c r="AG114" s="91"/>
      <c r="AH114" s="91"/>
      <c r="AI114" s="91"/>
      <c r="AJ114" s="91"/>
      <c r="AK114" s="91"/>
      <c r="AL114" s="91"/>
      <c r="AM114" s="91"/>
      <c r="AN114" s="91"/>
      <c r="AO114" s="91"/>
      <c r="AP114" s="65"/>
      <c r="AQ114" s="65"/>
      <c r="AR114" s="65"/>
      <c r="AS114" s="65"/>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76"/>
      <c r="BU114" s="91"/>
    </row>
    <row r="115" spans="1:73" x14ac:dyDescent="0.25">
      <c r="A115" s="82" t="s">
        <v>150</v>
      </c>
      <c r="B115" s="94">
        <f>+'APM utregning'!B115</f>
        <v>1595.772123160388</v>
      </c>
      <c r="C115" s="94">
        <f>+'APM utregning'!C115</f>
        <v>815.73689270851355</v>
      </c>
      <c r="D115" s="94">
        <v>1539.066128425658</v>
      </c>
      <c r="E115" s="94">
        <v>780.03523045187444</v>
      </c>
      <c r="F115" s="94">
        <v>759.03089797378368</v>
      </c>
      <c r="G115" s="94">
        <v>759.03089797378368</v>
      </c>
      <c r="H115" s="94">
        <v>2548.4813397776556</v>
      </c>
      <c r="I115" s="94">
        <v>762.70519333630921</v>
      </c>
      <c r="J115" s="94">
        <v>1785.7761464413466</v>
      </c>
      <c r="K115" s="94">
        <v>744.75445017224229</v>
      </c>
      <c r="L115" s="94">
        <v>1041.0216962691043</v>
      </c>
      <c r="M115" s="94">
        <v>586.1392399740904</v>
      </c>
      <c r="N115" s="94">
        <v>454.88245629501375</v>
      </c>
      <c r="O115" s="94">
        <v>454.88245629501375</v>
      </c>
      <c r="P115" s="94">
        <v>1111.922374949346</v>
      </c>
      <c r="Q115" s="94">
        <v>455.69721600309703</v>
      </c>
      <c r="R115" s="94">
        <v>656.22515894624894</v>
      </c>
      <c r="S115" s="94">
        <v>330.19797033087121</v>
      </c>
      <c r="T115" s="94">
        <v>326.02718861537778</v>
      </c>
      <c r="U115" s="94">
        <v>176.1375864384874</v>
      </c>
      <c r="V115" s="94"/>
      <c r="W115" s="94"/>
      <c r="X115" s="94"/>
      <c r="Y115" s="94"/>
      <c r="Z115" s="94"/>
      <c r="AA115" s="94"/>
      <c r="AB115" s="94"/>
      <c r="AC115" s="94"/>
      <c r="AD115" s="94"/>
      <c r="AE115" s="94"/>
      <c r="AF115" s="94"/>
      <c r="AG115" s="94"/>
      <c r="AH115" s="94"/>
      <c r="AI115" s="94"/>
      <c r="AJ115" s="94"/>
      <c r="AK115" s="94"/>
      <c r="AL115" s="94"/>
      <c r="AM115" s="94"/>
      <c r="AN115" s="94"/>
      <c r="AO115" s="94"/>
      <c r="AP115" s="16"/>
      <c r="AQ115" s="16"/>
      <c r="AR115" s="16"/>
      <c r="AS115" s="16"/>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58"/>
      <c r="BU115" s="94"/>
    </row>
    <row r="116" spans="1:73" x14ac:dyDescent="0.25">
      <c r="A116" s="76" t="s">
        <v>164</v>
      </c>
      <c r="B116" s="91">
        <f>+'APM utregning'!B116</f>
        <v>584.33612316038807</v>
      </c>
      <c r="C116" s="91">
        <f>+'APM utregning'!C116</f>
        <v>297.05389270851356</v>
      </c>
      <c r="D116" s="91">
        <v>590.32012842565803</v>
      </c>
      <c r="E116" s="91">
        <v>287.28223045187445</v>
      </c>
      <c r="F116" s="91">
        <v>303.03789797378369</v>
      </c>
      <c r="G116" s="91">
        <v>303.03789797378369</v>
      </c>
      <c r="H116" s="91">
        <v>1340.1723397776557</v>
      </c>
      <c r="I116" s="91">
        <v>346.59119333630923</v>
      </c>
      <c r="J116" s="91">
        <v>993.58114644134662</v>
      </c>
      <c r="K116" s="91">
        <v>413.58145017224228</v>
      </c>
      <c r="L116" s="91">
        <v>579.99969626910433</v>
      </c>
      <c r="M116" s="91">
        <v>331.38823997409042</v>
      </c>
      <c r="N116" s="91">
        <v>248.61145629501377</v>
      </c>
      <c r="O116" s="91">
        <v>248.61145629501377</v>
      </c>
      <c r="P116" s="91">
        <v>730.10037494934602</v>
      </c>
      <c r="Q116" s="91">
        <v>301.65521600309705</v>
      </c>
      <c r="R116" s="91">
        <v>428.44515894624897</v>
      </c>
      <c r="S116" s="91">
        <v>232.82297033087121</v>
      </c>
      <c r="T116" s="91">
        <v>195.62218861537778</v>
      </c>
      <c r="U116" s="91">
        <v>103.09958643848741</v>
      </c>
      <c r="V116" s="91"/>
      <c r="W116" s="91"/>
      <c r="X116" s="91"/>
      <c r="Y116" s="91"/>
      <c r="Z116" s="91"/>
      <c r="AA116" s="91"/>
      <c r="AB116" s="91"/>
      <c r="AC116" s="91"/>
      <c r="AD116" s="91"/>
      <c r="AE116" s="91"/>
      <c r="AF116" s="91"/>
      <c r="AG116" s="91"/>
      <c r="AH116" s="91"/>
      <c r="AI116" s="91"/>
      <c r="AJ116" s="91"/>
      <c r="AK116" s="91"/>
      <c r="AL116" s="91"/>
      <c r="AM116" s="91"/>
      <c r="AN116" s="91"/>
      <c r="AO116" s="91"/>
      <c r="AP116" s="65"/>
      <c r="AQ116" s="65"/>
      <c r="AR116" s="65"/>
      <c r="AS116" s="65"/>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row>
    <row r="117" spans="1:73" x14ac:dyDescent="0.25">
      <c r="A117" s="76" t="s">
        <v>166</v>
      </c>
      <c r="B117" s="91">
        <f>+'APM utregning'!B117</f>
        <v>67450.013999999996</v>
      </c>
      <c r="C117" s="91">
        <f>+'APM utregning'!C117</f>
        <v>68427.91</v>
      </c>
      <c r="D117" s="91">
        <v>65657.391000000003</v>
      </c>
      <c r="E117" s="91">
        <v>66472.118000000002</v>
      </c>
      <c r="F117" s="91">
        <v>64842.663999999997</v>
      </c>
      <c r="G117" s="91">
        <v>64842.663999999997</v>
      </c>
      <c r="H117" s="91">
        <v>60900.667000000001</v>
      </c>
      <c r="I117" s="91">
        <v>64165.798000000003</v>
      </c>
      <c r="J117" s="91">
        <v>59800.33</v>
      </c>
      <c r="K117" s="91">
        <v>63504.800999999999</v>
      </c>
      <c r="L117" s="91">
        <v>57893.544999999998</v>
      </c>
      <c r="M117" s="91">
        <v>60381.002999999997</v>
      </c>
      <c r="N117" s="91">
        <v>55406.087</v>
      </c>
      <c r="O117" s="91">
        <v>55406.087</v>
      </c>
      <c r="P117" s="91">
        <v>53667.175999999999</v>
      </c>
      <c r="Q117" s="91">
        <v>54696.726000000002</v>
      </c>
      <c r="R117" s="91">
        <v>53329.222000000002</v>
      </c>
      <c r="S117" s="91">
        <v>54994.523999999998</v>
      </c>
      <c r="T117" s="91">
        <v>52464.589</v>
      </c>
      <c r="U117" s="91">
        <v>53298.373</v>
      </c>
      <c r="V117" s="91"/>
      <c r="W117" s="91"/>
      <c r="X117" s="91"/>
      <c r="Y117" s="91"/>
      <c r="Z117" s="91"/>
      <c r="AA117" s="91"/>
      <c r="AB117" s="91"/>
      <c r="AC117" s="91"/>
      <c r="AD117" s="91"/>
      <c r="AE117" s="91"/>
      <c r="AF117" s="91"/>
      <c r="AG117" s="91"/>
      <c r="AH117" s="91"/>
      <c r="AI117" s="91"/>
      <c r="AJ117" s="91"/>
      <c r="AK117" s="91"/>
      <c r="AL117" s="91"/>
      <c r="AM117" s="91"/>
      <c r="AN117" s="91"/>
      <c r="AO117" s="91"/>
      <c r="AP117" s="65"/>
      <c r="AQ117" s="65"/>
      <c r="AR117" s="65"/>
      <c r="AS117" s="65"/>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55"/>
      <c r="BU117" s="91"/>
    </row>
    <row r="118" spans="1:73" ht="15.75" thickBot="1" x14ac:dyDescent="0.3">
      <c r="A118" s="93" t="s">
        <v>167</v>
      </c>
      <c r="B118" s="96">
        <f>+'APM utregning'!B118</f>
        <v>1.1572074295976205E-2</v>
      </c>
      <c r="C118" s="96">
        <f>+'APM utregning'!C118</f>
        <v>1.7270115038064204E-2</v>
      </c>
      <c r="D118" s="96">
        <v>1.8080634535563862E-2</v>
      </c>
      <c r="E118" s="96">
        <v>1.7382368002509929E-2</v>
      </c>
      <c r="F118" s="96">
        <v>1.8796448052735407E-2</v>
      </c>
      <c r="G118" s="96">
        <v>1.8796448052735407E-2</v>
      </c>
      <c r="H118" s="96">
        <v>2.1905872936952491E-2</v>
      </c>
      <c r="I118" s="96">
        <v>2.1429841589533562E-2</v>
      </c>
      <c r="J118" s="96">
        <v>2.211416425796817E-2</v>
      </c>
      <c r="K118" s="96">
        <v>2.5838037805250624E-2</v>
      </c>
      <c r="L118" s="96">
        <v>2.0102816171863432E-2</v>
      </c>
      <c r="M118" s="96">
        <v>2.201345659837857E-2</v>
      </c>
      <c r="N118" s="96">
        <v>1.8197595739832706E-2</v>
      </c>
      <c r="O118" s="96">
        <v>1.8197595739832706E-2</v>
      </c>
      <c r="P118" s="96">
        <v>1.3404225699324033E-2</v>
      </c>
      <c r="Q118" s="96">
        <v>2.188036411689161E-2</v>
      </c>
      <c r="R118" s="96">
        <v>1.0641383178531057E-2</v>
      </c>
      <c r="S118" s="96">
        <v>1.6696214618443294E-2</v>
      </c>
      <c r="T118" s="96">
        <v>7.5191046278497969E-3</v>
      </c>
      <c r="U118" s="96">
        <v>7.7587979701047288E-3</v>
      </c>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row>
    <row r="119" spans="1:73" x14ac:dyDescent="0.25">
      <c r="B119" s="75"/>
      <c r="C119" s="75"/>
      <c r="D119" s="75"/>
      <c r="E119" s="75"/>
      <c r="F119" s="75"/>
      <c r="G119" s="75"/>
      <c r="H119" s="75"/>
      <c r="I119" s="75"/>
      <c r="J119" s="75"/>
      <c r="K119" s="75"/>
      <c r="L119" s="75"/>
      <c r="M119" s="75"/>
      <c r="N119" s="75"/>
      <c r="O119" s="56"/>
      <c r="P119" s="75"/>
      <c r="Q119" s="75"/>
      <c r="R119" s="75"/>
      <c r="S119" s="75"/>
      <c r="T119" s="56"/>
      <c r="U119" s="56"/>
      <c r="V119" s="75"/>
      <c r="W119" s="75"/>
      <c r="X119" s="75"/>
      <c r="Y119" s="75"/>
      <c r="Z119" s="75"/>
      <c r="AA119" s="75"/>
      <c r="AB119" s="56"/>
      <c r="AC119" s="56"/>
      <c r="AD119" s="56"/>
      <c r="AE119" s="56"/>
      <c r="AF119" s="56"/>
      <c r="AG119" s="56"/>
      <c r="AH119" s="56"/>
      <c r="AI119" s="56"/>
      <c r="AJ119" s="56"/>
      <c r="AK119" s="56"/>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row>
    <row r="120" spans="1:73" x14ac:dyDescent="0.25">
      <c r="B120" s="75"/>
      <c r="C120" s="75"/>
      <c r="D120" s="75"/>
      <c r="E120" s="75"/>
      <c r="F120" s="75"/>
      <c r="G120" s="75"/>
      <c r="H120" s="75"/>
      <c r="I120" s="75"/>
      <c r="J120" s="75"/>
      <c r="K120" s="75"/>
      <c r="L120" s="56"/>
      <c r="M120" s="56"/>
      <c r="N120" s="75"/>
      <c r="O120" s="56"/>
      <c r="P120" s="75"/>
      <c r="Q120" s="75"/>
      <c r="R120" s="75"/>
      <c r="S120" s="75"/>
      <c r="T120" s="56"/>
      <c r="U120" s="56"/>
      <c r="V120" s="75"/>
      <c r="W120" s="75"/>
      <c r="X120" s="75"/>
      <c r="Y120" s="75"/>
      <c r="Z120" s="56"/>
      <c r="AA120" s="56"/>
      <c r="AB120" s="56"/>
      <c r="AC120" s="56"/>
      <c r="AD120" s="56"/>
      <c r="AE120" s="56"/>
      <c r="AF120" s="56"/>
      <c r="AG120" s="56"/>
      <c r="AH120" s="56"/>
      <c r="AI120" s="56"/>
      <c r="AJ120" s="56"/>
      <c r="AK120" s="56"/>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vt:i4>
      </vt:variant>
    </vt:vector>
  </HeadingPairs>
  <TitlesOfParts>
    <vt:vector size="5" baseType="lpstr">
      <vt:lpstr>APM definisjoner</vt:lpstr>
      <vt:lpstr>APM utregning</vt:lpstr>
      <vt:lpstr>APM Definitions</vt:lpstr>
      <vt:lpstr>APM calculation</vt:lpstr>
      <vt:lpstr>'APM definisjoner'!Utskriftsområde</vt:lpstr>
    </vt:vector>
  </TitlesOfParts>
  <Company>SpareBank1 Alliansen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Cathrine Aunvik</dc:creator>
  <cp:lastModifiedBy>Cathrine Aunvik</cp:lastModifiedBy>
  <cp:lastPrinted>2022-08-10T11:32:39Z</cp:lastPrinted>
  <dcterms:created xsi:type="dcterms:W3CDTF">2017-08-15T12:23:16Z</dcterms:created>
  <dcterms:modified xsi:type="dcterms:W3CDTF">2024-10-30T10:02:46Z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72e1550-8259-4cf3-a1ec-0faec9abf3e8_Enabled">
    <vt:lpwstr>true</vt:lpwstr>
  </property>
  <property fmtid="{D5CDD505-2E9C-101B-9397-08002B2CF9AE}" pid="3" name="MSIP_Label_f72e1550-8259-4cf3-a1ec-0faec9abf3e8_SetDate">
    <vt:lpwstr>2023-08-08T08:12:56Z</vt:lpwstr>
  </property>
  <property fmtid="{D5CDD505-2E9C-101B-9397-08002B2CF9AE}" pid="4" name="MSIP_Label_f72e1550-8259-4cf3-a1ec-0faec9abf3e8_Method">
    <vt:lpwstr>Privileged</vt:lpwstr>
  </property>
  <property fmtid="{D5CDD505-2E9C-101B-9397-08002B2CF9AE}" pid="5" name="MSIP_Label_f72e1550-8259-4cf3-a1ec-0faec9abf3e8_Name">
    <vt:lpwstr>f72e1550-8259-4cf3-a1ec-0faec9abf3e8</vt:lpwstr>
  </property>
  <property fmtid="{D5CDD505-2E9C-101B-9397-08002B2CF9AE}" pid="6" name="MSIP_Label_f72e1550-8259-4cf3-a1ec-0faec9abf3e8_SiteId">
    <vt:lpwstr>156b047c-a56e-40a2-9f11-b69d58cf5508</vt:lpwstr>
  </property>
  <property fmtid="{D5CDD505-2E9C-101B-9397-08002B2CF9AE}" pid="7" name="MSIP_Label_f72e1550-8259-4cf3-a1ec-0faec9abf3e8_ActionId">
    <vt:lpwstr>7f48828d-fe2f-4b8f-80ad-f46f41ff9393</vt:lpwstr>
  </property>
  <property fmtid="{D5CDD505-2E9C-101B-9397-08002B2CF9AE}" pid="8" name="MSIP_Label_f72e1550-8259-4cf3-a1ec-0faec9abf3e8_ContentBits">
    <vt:lpwstr>0</vt:lpwstr>
  </property>
</Properties>
</file>